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wncloud\Prüfungen\BA_MA_2017\"/>
    </mc:Choice>
  </mc:AlternateContent>
  <bookViews>
    <workbookView xWindow="480" yWindow="45" windowWidth="17715" windowHeight="11055"/>
  </bookViews>
  <sheets>
    <sheet name="Anleitung" sheetId="7" r:id="rId1"/>
    <sheet name="Textil" sheetId="4" r:id="rId2"/>
    <sheet name="Mode" sheetId="11" r:id="rId3"/>
    <sheet name="Notenschema" sheetId="12" r:id="rId4"/>
  </sheets>
  <definedNames>
    <definedName name="_xlnm.Print_Area" localSheetId="2">Mode!$A$1:$J$71</definedName>
    <definedName name="_xlnm.Print_Area" localSheetId="1">Textil!$A$1:$J$73</definedName>
    <definedName name="Notenschema">Notenschema!$A$1:$A$10</definedName>
  </definedNames>
  <calcPr calcId="152511"/>
</workbook>
</file>

<file path=xl/calcChain.xml><?xml version="1.0" encoding="utf-8"?>
<calcChain xmlns="http://schemas.openxmlformats.org/spreadsheetml/2006/main">
  <c r="I11" i="4" l="1"/>
  <c r="J56" i="11" l="1"/>
  <c r="I56" i="11"/>
  <c r="L56" i="11" s="1"/>
  <c r="J55" i="11"/>
  <c r="I55" i="11"/>
  <c r="L55" i="11" s="1"/>
  <c r="J54" i="11"/>
  <c r="I54" i="11"/>
  <c r="L54" i="11" s="1"/>
  <c r="J53" i="11"/>
  <c r="I53" i="11"/>
  <c r="L53" i="11" s="1"/>
  <c r="I52" i="11"/>
  <c r="I51" i="11"/>
  <c r="I50" i="11"/>
  <c r="J48" i="11"/>
  <c r="I48" i="11"/>
  <c r="L48" i="11" s="1"/>
  <c r="I46" i="11"/>
  <c r="I45" i="11"/>
  <c r="L44" i="11" s="1"/>
  <c r="I43" i="11"/>
  <c r="I42" i="11"/>
  <c r="I27" i="11"/>
  <c r="J12" i="11"/>
  <c r="I12" i="11"/>
  <c r="L12" i="11" s="1"/>
  <c r="I69" i="11"/>
  <c r="I67" i="11"/>
  <c r="M62" i="11" a="1"/>
  <c r="M62" i="11" s="1"/>
  <c r="H62" i="11"/>
  <c r="I61" i="11"/>
  <c r="I60" i="11"/>
  <c r="I59" i="11"/>
  <c r="I58" i="11"/>
  <c r="J57" i="11"/>
  <c r="I57" i="11"/>
  <c r="L57" i="11" s="1"/>
  <c r="J47" i="11"/>
  <c r="I47" i="11"/>
  <c r="L47" i="11" s="1"/>
  <c r="J40" i="11"/>
  <c r="I40" i="11"/>
  <c r="L40" i="11" s="1"/>
  <c r="J39" i="11"/>
  <c r="I39" i="11"/>
  <c r="L39" i="11" s="1"/>
  <c r="I38" i="11"/>
  <c r="L36" i="11" s="1"/>
  <c r="I37" i="11"/>
  <c r="I35" i="11"/>
  <c r="I34" i="11"/>
  <c r="J32" i="11"/>
  <c r="I32" i="11"/>
  <c r="L32" i="11" s="1"/>
  <c r="I31" i="11"/>
  <c r="I30" i="11"/>
  <c r="J28" i="11"/>
  <c r="I28" i="11"/>
  <c r="L28" i="11" s="1"/>
  <c r="J26" i="11"/>
  <c r="I26" i="11"/>
  <c r="L26" i="11" s="1"/>
  <c r="I25" i="11"/>
  <c r="I24" i="11"/>
  <c r="J22" i="11"/>
  <c r="I22" i="11"/>
  <c r="L22" i="11" s="1"/>
  <c r="J21" i="11"/>
  <c r="I21" i="11"/>
  <c r="L21" i="11" s="1"/>
  <c r="J20" i="11"/>
  <c r="I20" i="11"/>
  <c r="L20" i="11" s="1"/>
  <c r="I19" i="11"/>
  <c r="I18" i="11"/>
  <c r="L17" i="11"/>
  <c r="J16" i="11"/>
  <c r="I16" i="11"/>
  <c r="L16" i="11" s="1"/>
  <c r="I15" i="11"/>
  <c r="I14" i="11"/>
  <c r="J11" i="11"/>
  <c r="I11" i="11"/>
  <c r="L11" i="11" s="1"/>
  <c r="I10" i="11"/>
  <c r="J29" i="11" l="1"/>
  <c r="L29" i="11"/>
  <c r="J49" i="11"/>
  <c r="L49" i="11"/>
  <c r="L41" i="11"/>
  <c r="J44" i="11"/>
  <c r="J41" i="11"/>
  <c r="L13" i="11"/>
  <c r="J13" i="11"/>
  <c r="L33" i="11"/>
  <c r="J17" i="11"/>
  <c r="L23" i="11"/>
  <c r="J36" i="11"/>
  <c r="I63" i="11"/>
  <c r="J33" i="11"/>
  <c r="J23" i="11"/>
  <c r="I47" i="4"/>
  <c r="I48" i="4"/>
  <c r="I46" i="4"/>
  <c r="J49" i="4"/>
  <c r="I49" i="4"/>
  <c r="L49" i="4" s="1"/>
  <c r="I38" i="4"/>
  <c r="I37" i="4"/>
  <c r="J35" i="4"/>
  <c r="I35" i="4"/>
  <c r="L35" i="4" s="1"/>
  <c r="J34" i="4"/>
  <c r="I34" i="4"/>
  <c r="L34" i="4" s="1"/>
  <c r="I33" i="4"/>
  <c r="I32" i="4"/>
  <c r="I29" i="4"/>
  <c r="L29" i="4" s="1"/>
  <c r="J29" i="4"/>
  <c r="I30" i="4"/>
  <c r="L30" i="4" s="1"/>
  <c r="J30" i="4"/>
  <c r="J28" i="4"/>
  <c r="I28" i="4"/>
  <c r="L28" i="4" s="1"/>
  <c r="J24" i="4"/>
  <c r="I24" i="4"/>
  <c r="L24" i="4" s="1"/>
  <c r="L62" i="11" l="1"/>
  <c r="J62" i="11" s="1"/>
  <c r="G65" i="11" s="1"/>
  <c r="I71" i="11" s="1"/>
  <c r="L31" i="4"/>
  <c r="L45" i="4"/>
  <c r="J45" i="4"/>
  <c r="J36" i="4"/>
  <c r="L36" i="4"/>
  <c r="J31" i="4"/>
  <c r="J11" i="4"/>
  <c r="L11" i="4"/>
  <c r="I65" i="11" l="1"/>
  <c r="I10" i="4"/>
  <c r="M64" i="4" a="1"/>
  <c r="M64" i="4" s="1"/>
  <c r="I60" i="4"/>
  <c r="I61" i="4"/>
  <c r="I62" i="4"/>
  <c r="I63" i="4"/>
  <c r="H64" i="4"/>
  <c r="J59" i="4"/>
  <c r="I59" i="4"/>
  <c r="L59" i="4" s="1"/>
  <c r="I58" i="4"/>
  <c r="I57" i="4"/>
  <c r="I55" i="4"/>
  <c r="I54" i="4"/>
  <c r="I51" i="4"/>
  <c r="I52" i="4"/>
  <c r="I43" i="4"/>
  <c r="L43" i="4" s="1"/>
  <c r="J43" i="4"/>
  <c r="I44" i="4"/>
  <c r="L44" i="4" s="1"/>
  <c r="J44" i="4"/>
  <c r="J42" i="4"/>
  <c r="I41" i="4"/>
  <c r="I40" i="4"/>
  <c r="I27" i="4"/>
  <c r="I26" i="4"/>
  <c r="I23" i="4"/>
  <c r="L23" i="4" s="1"/>
  <c r="J23" i="4"/>
  <c r="J22" i="4"/>
  <c r="I22" i="4"/>
  <c r="L22" i="4" s="1"/>
  <c r="J18" i="4"/>
  <c r="I18" i="4"/>
  <c r="L18" i="4" s="1"/>
  <c r="I21" i="4"/>
  <c r="I20" i="4"/>
  <c r="I14" i="4"/>
  <c r="I13" i="4"/>
  <c r="I16" i="4"/>
  <c r="I17" i="4"/>
  <c r="I42" i="4"/>
  <c r="L42" i="4" s="1"/>
  <c r="I69" i="4"/>
  <c r="J56" i="4" l="1"/>
  <c r="J53" i="4"/>
  <c r="J25" i="4"/>
  <c r="J15" i="4"/>
  <c r="L39" i="4"/>
  <c r="L56" i="4"/>
  <c r="L50" i="4"/>
  <c r="J50" i="4"/>
  <c r="J39" i="4"/>
  <c r="L15" i="4"/>
  <c r="L53" i="4"/>
  <c r="L25" i="4"/>
  <c r="L19" i="4"/>
  <c r="J19" i="4"/>
  <c r="L12" i="4"/>
  <c r="J12" i="4"/>
  <c r="I65" i="4"/>
  <c r="I71" i="4"/>
  <c r="L64" i="4" l="1"/>
  <c r="J64" i="4" s="1"/>
  <c r="G67" i="4" s="1"/>
  <c r="I67" i="4" l="1"/>
  <c r="I73" i="4"/>
</calcChain>
</file>

<file path=xl/sharedStrings.xml><?xml version="1.0" encoding="utf-8"?>
<sst xmlns="http://schemas.openxmlformats.org/spreadsheetml/2006/main" count="355" uniqueCount="188">
  <si>
    <t>Unverbindliche</t>
  </si>
  <si>
    <t>Name, Vorname der Absolventin/des Absolventen</t>
  </si>
  <si>
    <t>Matrikel-Nr.</t>
  </si>
  <si>
    <t>Fach</t>
  </si>
  <si>
    <t>Modul</t>
  </si>
  <si>
    <t>Note</t>
  </si>
  <si>
    <t>KP</t>
  </si>
  <si>
    <t>Note x KP</t>
  </si>
  <si>
    <t>Informationstechnologie</t>
  </si>
  <si>
    <t>Projekte</t>
  </si>
  <si>
    <t>Studienarbeit</t>
  </si>
  <si>
    <t>Textile Produktionstechnik</t>
  </si>
  <si>
    <t>Veredlung</t>
  </si>
  <si>
    <t>Flächenkonstruktion</t>
  </si>
  <si>
    <t>Wahlpflichtmodul</t>
  </si>
  <si>
    <t>Abschlusbegleitende Seminare</t>
  </si>
  <si>
    <t>Praxis-/Auslandssemester</t>
  </si>
  <si>
    <t>Notendurchschnitt</t>
  </si>
  <si>
    <t>Summe:</t>
  </si>
  <si>
    <t>Bewertung der Bachelorarbeit</t>
  </si>
  <si>
    <t>Bewertung des Kolloquiums</t>
  </si>
  <si>
    <t>x 0,05 =</t>
  </si>
  <si>
    <r>
      <t>Gesamtnote der Bachelorprüfung (</t>
    </r>
    <r>
      <rPr>
        <b/>
        <sz val="11"/>
        <color rgb="FFFF0000"/>
        <rFont val="Times New Roman"/>
        <family val="1"/>
      </rPr>
      <t>Vorschau</t>
    </r>
    <r>
      <rPr>
        <b/>
        <sz val="11"/>
        <rFont val="Times New Roman"/>
        <family val="1"/>
      </rPr>
      <t>)</t>
    </r>
  </si>
  <si>
    <t>Summe KP einschließlich Praxissemester &amp; Seminare</t>
  </si>
  <si>
    <t>offen</t>
  </si>
  <si>
    <t>Grundlagen der Textiltechnologie</t>
  </si>
  <si>
    <t>Code Nr.</t>
  </si>
  <si>
    <t>EDV und Internet</t>
  </si>
  <si>
    <t>Computergrafik</t>
  </si>
  <si>
    <t>Studieneingangsphase</t>
  </si>
  <si>
    <t>x 0,75 =</t>
  </si>
  <si>
    <t>x 0,20 =</t>
  </si>
  <si>
    <t>Chemie-Praktikum</t>
  </si>
  <si>
    <r>
      <t xml:space="preserve">KP </t>
    </r>
    <r>
      <rPr>
        <sz val="9"/>
        <rFont val="Times New Roman"/>
        <family val="1"/>
      </rPr>
      <t>erworben</t>
    </r>
  </si>
  <si>
    <t>Textile Werkstoffe und Textilwaren</t>
  </si>
  <si>
    <t>Textile Werkstoffe Praktikum</t>
  </si>
  <si>
    <t>Konfektions- und Maschentechnologie</t>
  </si>
  <si>
    <t>Projektmanagement und Präsentationstechnik</t>
  </si>
  <si>
    <t>Angewandte Veredlungstechnik</t>
  </si>
  <si>
    <t>Färberei&amp;Druckerei;Vorbehandlung&amp;Ausrüstung</t>
  </si>
  <si>
    <t>Methodenseminar</t>
  </si>
  <si>
    <t>Oberseminar</t>
  </si>
  <si>
    <t>Anleitung zur Nutzung des Notenrechners</t>
  </si>
  <si>
    <t>KP in Note</t>
  </si>
  <si>
    <t>CAD textiler Flächen</t>
  </si>
  <si>
    <t>CAD Bekleidungskonstruktion</t>
  </si>
  <si>
    <t>Bekleidungsfertigung</t>
  </si>
  <si>
    <t>Verarbeitungstechnik I</t>
  </si>
  <si>
    <t>Verarbeitungstechnik II</t>
  </si>
  <si>
    <t>Spezielle Schnittgestaltung</t>
  </si>
  <si>
    <t>Bekleidungskonstruktion</t>
  </si>
  <si>
    <t>Spezielle Bekleidungskonstruktion DOB I</t>
  </si>
  <si>
    <t>Spezielle Bekleidungskonstruktion HAKA I</t>
  </si>
  <si>
    <t>Spezielle Bekleidungskonstruktion DOB II oder HAKA II</t>
  </si>
  <si>
    <t>Spezielle Modellentwicklung</t>
  </si>
  <si>
    <t>Der Notenrechner kann dazu verwendet werden, die aktuelle Durchschnittsnote zu ermitteln, die erworbenen Kreditpunkte zu berechnen oder auch durch Eingabe von noch offenen Prüfungsergebnissen (z.B. einer Klausur oder der Bachelorarbeit) eine Vorschau auf die mögliche Gesamtnote zu erhalten.</t>
  </si>
  <si>
    <r>
      <t xml:space="preserve">Erst wenn </t>
    </r>
    <r>
      <rPr>
        <b/>
        <sz val="11"/>
        <color theme="1"/>
        <rFont val="Calibri"/>
        <family val="2"/>
        <scheme val="minor"/>
      </rPr>
      <t>ALLE</t>
    </r>
    <r>
      <rPr>
        <sz val="11"/>
        <color theme="1"/>
        <rFont val="Calibri"/>
        <family val="2"/>
        <scheme val="minor"/>
      </rPr>
      <t xml:space="preserve"> Felder in der H-Spalte keinen farbigen Hintergrund haben, sind die geforderten Prüfungselemente erledigt.</t>
    </r>
  </si>
  <si>
    <r>
      <t xml:space="preserve">Achtung! Wenn in einem Modul mehrere Teilprüfungen abgeleistet werden müssen, aber nur Noten teilweise eingegeben wurden, so werden diese als "Vorschau" für das Modul in die Berechnung der Gesamtnote verwendet. Davon unberührt gilt, dass das Modul erst dann bestanden ist, wenn </t>
    </r>
    <r>
      <rPr>
        <b/>
        <sz val="11"/>
        <color theme="1"/>
        <rFont val="Calibri"/>
        <family val="2"/>
        <scheme val="minor"/>
      </rPr>
      <t>alle</t>
    </r>
    <r>
      <rPr>
        <sz val="11"/>
        <color theme="1"/>
        <rFont val="Calibri"/>
        <family val="2"/>
        <scheme val="minor"/>
      </rPr>
      <t xml:space="preserve"> geforderten Teilleistungen erbracht wurden.</t>
    </r>
  </si>
  <si>
    <r>
      <t xml:space="preserve">Studienrichtung </t>
    </r>
    <r>
      <rPr>
        <b/>
        <sz val="11"/>
        <color rgb="FFFF0000"/>
        <rFont val="Times New Roman"/>
        <family val="1"/>
      </rPr>
      <t>Textil</t>
    </r>
  </si>
  <si>
    <t>Berechnung der Gesamtnote der Bachelorprüfung im Studiengang Design-Ingenieur</t>
  </si>
  <si>
    <t>gemäß § 31 Abs. 2 der Prüfungsordnung vom 14. Juni 2017 (Amtl. Bek. HN 38/2017)</t>
  </si>
  <si>
    <t>DI-10</t>
  </si>
  <si>
    <t>DI-20</t>
  </si>
  <si>
    <t>Mathematik und Kostenrechnung</t>
  </si>
  <si>
    <t>Textilchemie für Design-Ingenieure</t>
  </si>
  <si>
    <t>DI-30</t>
  </si>
  <si>
    <t>DI-31</t>
  </si>
  <si>
    <t>DI-32</t>
  </si>
  <si>
    <t>Grundlagen der Textilchemie</t>
  </si>
  <si>
    <t>DI-40</t>
  </si>
  <si>
    <t>DI-41</t>
  </si>
  <si>
    <t>DI-43</t>
  </si>
  <si>
    <t>DI-50</t>
  </si>
  <si>
    <t>DI-60</t>
  </si>
  <si>
    <t>DI-61</t>
  </si>
  <si>
    <t>DI-62</t>
  </si>
  <si>
    <t>DI-70</t>
  </si>
  <si>
    <t>Kreativitätslehre</t>
  </si>
  <si>
    <t>DI-80</t>
  </si>
  <si>
    <t>DI-90</t>
  </si>
  <si>
    <t>Formenlehre</t>
  </si>
  <si>
    <t>DI-100</t>
  </si>
  <si>
    <t>DI-101</t>
  </si>
  <si>
    <t>DI-102</t>
  </si>
  <si>
    <t>Farbenlehre</t>
  </si>
  <si>
    <t>Kunstgeschichte</t>
  </si>
  <si>
    <t>DI-110</t>
  </si>
  <si>
    <t>Theoretische Grundlagen der Gestaltung</t>
  </si>
  <si>
    <t>DI-120</t>
  </si>
  <si>
    <t>DI-140</t>
  </si>
  <si>
    <t>Naturzeichnen</t>
  </si>
  <si>
    <t>Wirtschaftswissenschaften</t>
  </si>
  <si>
    <t>DI-150</t>
  </si>
  <si>
    <t>Gestaltungstechnik Textil</t>
  </si>
  <si>
    <t>DI-151</t>
  </si>
  <si>
    <t>DI-152</t>
  </si>
  <si>
    <t>Darstellungstechnik</t>
  </si>
  <si>
    <t>Digitale Darstellungstechniken</t>
  </si>
  <si>
    <t>DI-160</t>
  </si>
  <si>
    <t>Grundlagen Textildruck</t>
  </si>
  <si>
    <t>DI-170</t>
  </si>
  <si>
    <t>Entwurfsanalyse / Textil</t>
  </si>
  <si>
    <t>DI-180</t>
  </si>
  <si>
    <t>DI-181</t>
  </si>
  <si>
    <t>DI-182</t>
  </si>
  <si>
    <t>Entwurfsmethodik Textil</t>
  </si>
  <si>
    <t>Entwurfsmethodik / Textil</t>
  </si>
  <si>
    <t>Entwurfsmethodik / Strick</t>
  </si>
  <si>
    <t>DI-220</t>
  </si>
  <si>
    <t>DI-221</t>
  </si>
  <si>
    <t>DI-222</t>
  </si>
  <si>
    <t>DI-230</t>
  </si>
  <si>
    <t>DI-240</t>
  </si>
  <si>
    <t>DI-250</t>
  </si>
  <si>
    <t>DI-280</t>
  </si>
  <si>
    <t>DI-281</t>
  </si>
  <si>
    <t>DI-283</t>
  </si>
  <si>
    <t>DI-270</t>
  </si>
  <si>
    <t>Grundlagen Technischer Textilien</t>
  </si>
  <si>
    <t>DI-260</t>
  </si>
  <si>
    <t>DI-261</t>
  </si>
  <si>
    <t>DI-262</t>
  </si>
  <si>
    <t>DI-263</t>
  </si>
  <si>
    <t>CAD Jacquardgewebe</t>
  </si>
  <si>
    <t>CAD Textildruck</t>
  </si>
  <si>
    <t>DI-290</t>
  </si>
  <si>
    <t>Methodische Entwurfsgestaltung</t>
  </si>
  <si>
    <t>DI-291</t>
  </si>
  <si>
    <t>DI-292/293</t>
  </si>
  <si>
    <t>Prinzipien des Textildesigns</t>
  </si>
  <si>
    <t>Gestaltung und Umsetzung: textiler Flächen oder Textildruck</t>
  </si>
  <si>
    <t>DI-300</t>
  </si>
  <si>
    <t>Konzeptionelles Textildesign</t>
  </si>
  <si>
    <t>DI-301</t>
  </si>
  <si>
    <t>DI-302/303</t>
  </si>
  <si>
    <t>Prinzipien der Kollektionsentwicklung im Textildesign</t>
  </si>
  <si>
    <t>Konzeptionelles Design: textiler Flächen oder Textildruck</t>
  </si>
  <si>
    <t>Ergebnis aus Fach 1 - 46</t>
  </si>
  <si>
    <r>
      <t xml:space="preserve">Studienrichtung </t>
    </r>
    <r>
      <rPr>
        <b/>
        <sz val="11"/>
        <color rgb="FFFF0000"/>
        <rFont val="Times New Roman"/>
        <family val="1"/>
      </rPr>
      <t>Mode</t>
    </r>
  </si>
  <si>
    <t>DI-130</t>
  </si>
  <si>
    <t>Akt- und Modellzeichnen</t>
  </si>
  <si>
    <t>DI-190</t>
  </si>
  <si>
    <t>DI-191</t>
  </si>
  <si>
    <t>DI-192</t>
  </si>
  <si>
    <t>Gestaltungstechnik Mode</t>
  </si>
  <si>
    <t>Produkt- und Modezeichnen</t>
  </si>
  <si>
    <t>Digitale Modegrafik</t>
  </si>
  <si>
    <t>DI-200</t>
  </si>
  <si>
    <t>Entwurfsanalyse / Mode</t>
  </si>
  <si>
    <t>DI-210</t>
  </si>
  <si>
    <t>DI-211</t>
  </si>
  <si>
    <t>DI-212</t>
  </si>
  <si>
    <t>Entwurfsmethodik Mode</t>
  </si>
  <si>
    <t>Entwurfsmethodik / Mode</t>
  </si>
  <si>
    <t>DI-310</t>
  </si>
  <si>
    <t>Grundlagen der Bekleidungskonstruktion</t>
  </si>
  <si>
    <t>DI-320</t>
  </si>
  <si>
    <t>DI-321</t>
  </si>
  <si>
    <t>DI-322</t>
  </si>
  <si>
    <t>DI-330</t>
  </si>
  <si>
    <t>DI-331</t>
  </si>
  <si>
    <t>DI-332</t>
  </si>
  <si>
    <t>Grundlagen Gradierung</t>
  </si>
  <si>
    <t>Grundlagen Schnittgestaltung</t>
  </si>
  <si>
    <t>DI-340</t>
  </si>
  <si>
    <t>DI-350</t>
  </si>
  <si>
    <t>DI-360</t>
  </si>
  <si>
    <t>DI-361</t>
  </si>
  <si>
    <t>DI-362</t>
  </si>
  <si>
    <t>DI-363/364</t>
  </si>
  <si>
    <t>DI-371/372</t>
  </si>
  <si>
    <t>Bekleidungsentwurf DOB oder HAKA</t>
  </si>
  <si>
    <t>DI-381/382
DI-383/384</t>
  </si>
  <si>
    <t>Modellentwicklung DOB / Classic oder /Casual
Modellentwicklung HAKA / Classic oder /Casual</t>
  </si>
  <si>
    <t>DI-390</t>
  </si>
  <si>
    <t>DI-401/402</t>
  </si>
  <si>
    <t>Kollektionsentwurf DOB oder HAKA</t>
  </si>
  <si>
    <r>
      <t>Die auf den folgenden Tabellenblättern für die Studienrichtungen des Studiengangs "Design-Ingenieur" aufgeführte Notenberechnung gilt ausschließlich für die Prüfungsordnung "</t>
    </r>
    <r>
      <rPr>
        <b/>
        <sz val="11"/>
        <color theme="1"/>
        <rFont val="Calibri"/>
        <family val="2"/>
        <scheme val="minor"/>
      </rPr>
      <t>PO 2017</t>
    </r>
    <r>
      <rPr>
        <sz val="11"/>
        <color theme="1"/>
        <rFont val="Calibri"/>
        <family val="2"/>
        <scheme val="minor"/>
      </rPr>
      <t>".</t>
    </r>
  </si>
  <si>
    <t>DI-450</t>
  </si>
  <si>
    <t>DI-460</t>
  </si>
  <si>
    <t>DI-461</t>
  </si>
  <si>
    <t>DI-462</t>
  </si>
  <si>
    <t>Verändert werden können nur die in Hell-Orange hinterlegten Zellen.
Bei Testaten kann lediglich zwischen den Optionen "offen" und "bestanden" ausgewählt werden.
Grundsätzlich können bei unseren Prüfungen nur die auf dem Tabellenblatt "Notenschema" ausgewiesene Noten erworben werden. Da im Zuge von Anrechnungsverfahren bisweilen aber auch andere Notenwerte zwischen 1,0 und 4,0 anerkannt werden, ist die Eingabe auch solcher Werte erlaubt. Dann erscheint aber ein Hinweis, dass diese Werte nicht mit unserem Notenschema konform sind.</t>
  </si>
  <si>
    <t>47/48</t>
  </si>
  <si>
    <t>DI-470/480</t>
  </si>
  <si>
    <t>eingegebene Note entspricht nicht dem Notenschema</t>
  </si>
  <si>
    <r>
      <rPr>
        <b/>
        <sz val="11"/>
        <color rgb="FFFF0000"/>
        <rFont val="Calibri"/>
        <family val="2"/>
        <scheme val="minor"/>
      </rPr>
      <t>WICHTIG</t>
    </r>
    <r>
      <rPr>
        <sz val="11"/>
        <color theme="1"/>
        <rFont val="Calibri"/>
        <family val="2"/>
        <scheme val="minor"/>
      </rPr>
      <t>: eine verbindliche Endnote kann erst nach Abschluss aller Prüfungsleistungen und ausschließlich durch das Prüfungsbüro erfolgen. Über diesen Notenrechner ermittelte Gesamtnoten sind daher unverbindlich und können von der endgültigen Note abweichen.</t>
    </r>
  </si>
  <si>
    <t>Bitte die Note auf ZWEI Nachkommastellen genau eingeben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</si>
</sst>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0"/>
  </numFmts>
  <fonts count="13" x14ac:knownFonts="1">
    <font>
      <sz val="11"/>
      <color theme="1"/>
      <name val="Calibri"/>
      <family val="2"/>
      <scheme val="minor"/>
    </font>
    <font>
      <sz val="10"/>
      <name val="Arial"/>
      <family val="2"/>
    </font>
    <font>
      <b/>
      <sz val="11"/>
      <name val="Times New Roman"/>
      <family val="1"/>
    </font>
    <font>
      <sz val="11"/>
      <name val="Times New Roman"/>
      <family val="1"/>
    </font>
    <font>
      <sz val="8"/>
      <name val="Times New Roman"/>
      <family val="1"/>
    </font>
    <font>
      <sz val="10"/>
      <name val="Times New Roman"/>
      <family val="1"/>
    </font>
    <font>
      <b/>
      <sz val="14"/>
      <name val="Arial"/>
      <family val="2"/>
    </font>
    <font>
      <b/>
      <sz val="11"/>
      <color rgb="FFFF0000"/>
      <name val="Times New Roman"/>
      <family val="1"/>
    </font>
    <font>
      <sz val="9"/>
      <name val="Times New Roman"/>
      <family val="1"/>
    </font>
    <font>
      <b/>
      <sz val="11"/>
      <color theme="1"/>
      <name val="Calibri"/>
      <family val="2"/>
      <scheme val="minor"/>
    </font>
    <font>
      <b/>
      <sz val="14"/>
      <color theme="1"/>
      <name val="Calibri"/>
      <family val="2"/>
      <scheme val="minor"/>
    </font>
    <font>
      <sz val="11"/>
      <color theme="0"/>
      <name val="Calibri"/>
      <family val="2"/>
      <scheme val="minor"/>
    </font>
    <font>
      <b/>
      <sz val="11"/>
      <color rgb="FFFF0000"/>
      <name val="Calibri"/>
      <family val="2"/>
      <scheme val="minor"/>
    </font>
  </fonts>
  <fills count="2">
    <fill>
      <patternFill patternType="none"/>
    </fill>
    <fill>
      <patternFill patternType="gray125"/>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71">
    <xf numFmtId="0" fontId="0" fillId="0" borderId="0" xfId="0"/>
    <xf numFmtId="0" fontId="2" fillId="0" borderId="0" xfId="1" applyFont="1" applyAlignment="1" applyProtection="1">
      <alignment vertical="center"/>
    </xf>
    <xf numFmtId="0" fontId="3" fillId="0" borderId="0" xfId="1" applyFont="1" applyAlignment="1" applyProtection="1">
      <alignment vertical="center"/>
    </xf>
    <xf numFmtId="0" fontId="3" fillId="0" borderId="0" xfId="1" applyFont="1" applyAlignment="1" applyProtection="1">
      <alignment horizontal="center" vertical="center"/>
    </xf>
    <xf numFmtId="0" fontId="3" fillId="0" borderId="0" xfId="1" applyFont="1" applyAlignment="1" applyProtection="1">
      <alignment horizontal="left" vertical="center"/>
      <protection locked="0"/>
    </xf>
    <xf numFmtId="0" fontId="4" fillId="0" borderId="1" xfId="1" applyFont="1" applyBorder="1" applyAlignment="1" applyProtection="1">
      <alignment vertical="center"/>
    </xf>
    <xf numFmtId="0" fontId="4" fillId="0" borderId="0" xfId="1" applyFont="1" applyBorder="1" applyAlignment="1" applyProtection="1">
      <alignment vertical="center"/>
    </xf>
    <xf numFmtId="0" fontId="2" fillId="0" borderId="2" xfId="1" applyFont="1" applyBorder="1" applyAlignment="1" applyProtection="1">
      <alignment horizontal="center" vertical="center"/>
    </xf>
    <xf numFmtId="164" fontId="3" fillId="0" borderId="2" xfId="1" applyNumberFormat="1" applyFont="1" applyBorder="1" applyAlignment="1" applyProtection="1">
      <alignment horizontal="center" vertical="center"/>
      <protection locked="0"/>
    </xf>
    <xf numFmtId="0" fontId="3" fillId="0" borderId="2" xfId="1" applyFont="1" applyBorder="1" applyAlignment="1" applyProtection="1">
      <alignment horizontal="center" vertical="center"/>
    </xf>
    <xf numFmtId="0" fontId="2" fillId="0" borderId="3" xfId="1" applyFont="1" applyBorder="1" applyAlignment="1" applyProtection="1">
      <alignment vertical="center"/>
    </xf>
    <xf numFmtId="0" fontId="3" fillId="0" borderId="4" xfId="1" applyFont="1" applyBorder="1" applyAlignment="1" applyProtection="1">
      <alignment horizontal="center" vertical="center"/>
    </xf>
    <xf numFmtId="0" fontId="3" fillId="0" borderId="5" xfId="1" applyFont="1" applyBorder="1" applyAlignment="1" applyProtection="1">
      <alignment horizontal="right" vertical="center"/>
    </xf>
    <xf numFmtId="164" fontId="3" fillId="0" borderId="6" xfId="1" applyNumberFormat="1" applyFont="1" applyBorder="1" applyAlignment="1" applyProtection="1">
      <alignment horizontal="center" vertical="center"/>
    </xf>
    <xf numFmtId="165" fontId="3" fillId="0" borderId="2" xfId="1" applyNumberFormat="1" applyFont="1" applyBorder="1" applyAlignment="1" applyProtection="1">
      <alignment horizontal="center" vertical="center"/>
    </xf>
    <xf numFmtId="0" fontId="4" fillId="0" borderId="0" xfId="1" applyFont="1" applyAlignment="1" applyProtection="1">
      <alignment horizontal="center" vertical="center"/>
    </xf>
    <xf numFmtId="164" fontId="3" fillId="0" borderId="0" xfId="1" applyNumberFormat="1" applyFont="1" applyBorder="1" applyAlignment="1" applyProtection="1">
      <alignment horizontal="center" vertical="center"/>
    </xf>
    <xf numFmtId="164" fontId="3" fillId="0" borderId="7" xfId="1" applyNumberFormat="1" applyFont="1" applyBorder="1" applyAlignment="1" applyProtection="1">
      <alignment horizontal="center" vertical="center"/>
    </xf>
    <xf numFmtId="164" fontId="3" fillId="0" borderId="4" xfId="1" applyNumberFormat="1" applyFont="1" applyBorder="1" applyAlignment="1" applyProtection="1">
      <alignment horizontal="center" vertical="center"/>
    </xf>
    <xf numFmtId="165" fontId="3" fillId="0" borderId="0" xfId="1" applyNumberFormat="1" applyFont="1" applyBorder="1" applyAlignment="1" applyProtection="1">
      <alignment horizontal="center" vertical="center"/>
    </xf>
    <xf numFmtId="165" fontId="3" fillId="0" borderId="0" xfId="1" applyNumberFormat="1" applyFont="1" applyAlignment="1" applyProtection="1">
      <alignment horizontal="center" vertical="center"/>
    </xf>
    <xf numFmtId="2" fontId="3" fillId="0" borderId="0" xfId="1" applyNumberFormat="1" applyFont="1" applyAlignment="1" applyProtection="1">
      <alignment horizontal="center" vertical="center"/>
    </xf>
    <xf numFmtId="164" fontId="3" fillId="0" borderId="3" xfId="1" applyNumberFormat="1" applyFont="1" applyBorder="1" applyAlignment="1" applyProtection="1">
      <alignment horizontal="center" vertical="center"/>
      <protection locked="0"/>
    </xf>
    <xf numFmtId="2" fontId="3" fillId="0" borderId="7" xfId="1" applyNumberFormat="1" applyFont="1" applyBorder="1" applyAlignment="1" applyProtection="1">
      <alignment horizontal="center" vertical="center"/>
    </xf>
    <xf numFmtId="0" fontId="3" fillId="0" borderId="0" xfId="1" applyFont="1" applyAlignment="1" applyProtection="1">
      <alignment horizontal="right" vertical="center"/>
    </xf>
    <xf numFmtId="0" fontId="3" fillId="0" borderId="0" xfId="1" applyFont="1" applyBorder="1" applyAlignment="1" applyProtection="1">
      <alignment vertical="center"/>
    </xf>
    <xf numFmtId="0" fontId="3" fillId="0" borderId="0" xfId="1" applyFont="1" applyBorder="1" applyAlignment="1" applyProtection="1">
      <alignment horizontal="center" vertical="center"/>
    </xf>
    <xf numFmtId="166" fontId="3" fillId="0" borderId="2" xfId="1" applyNumberFormat="1" applyFont="1" applyBorder="1" applyAlignment="1" applyProtection="1">
      <alignment horizontal="center" vertical="center"/>
    </xf>
    <xf numFmtId="0" fontId="3" fillId="0" borderId="9" xfId="1" applyFont="1" applyBorder="1" applyAlignment="1" applyProtection="1">
      <alignment horizontal="left" vertical="center"/>
      <protection locked="0"/>
    </xf>
    <xf numFmtId="0" fontId="3" fillId="0" borderId="2" xfId="1" applyFont="1" applyBorder="1" applyAlignment="1" applyProtection="1">
      <alignment vertical="center"/>
    </xf>
    <xf numFmtId="165" fontId="2" fillId="0" borderId="9" xfId="1" applyNumberFormat="1" applyFont="1" applyBorder="1" applyAlignment="1" applyProtection="1">
      <alignment horizontal="center" vertical="center"/>
    </xf>
    <xf numFmtId="0" fontId="2" fillId="0" borderId="3"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3" xfId="1" applyFont="1" applyBorder="1" applyAlignment="1" applyProtection="1">
      <alignment vertical="center"/>
    </xf>
    <xf numFmtId="0" fontId="5" fillId="0" borderId="3" xfId="1" applyFont="1" applyBorder="1" applyAlignment="1" applyProtection="1">
      <alignment horizontal="left" vertical="center"/>
    </xf>
    <xf numFmtId="0" fontId="5" fillId="0" borderId="4" xfId="1" applyFont="1" applyBorder="1" applyAlignment="1" applyProtection="1">
      <alignment horizontal="left" vertical="center"/>
    </xf>
    <xf numFmtId="0" fontId="6" fillId="0" borderId="0" xfId="1" applyFont="1" applyProtection="1"/>
    <xf numFmtId="0" fontId="1" fillId="0" borderId="0" xfId="1" applyProtection="1"/>
    <xf numFmtId="0" fontId="0" fillId="0" borderId="0" xfId="0" applyProtection="1"/>
    <xf numFmtId="0" fontId="3" fillId="0" borderId="0" xfId="1" applyFont="1" applyBorder="1" applyAlignment="1" applyProtection="1">
      <alignment horizontal="left" vertical="center"/>
    </xf>
    <xf numFmtId="0" fontId="3" fillId="0" borderId="0" xfId="1" applyFont="1" applyAlignment="1" applyProtection="1">
      <alignment horizontal="left" vertical="center"/>
    </xf>
    <xf numFmtId="0" fontId="3" fillId="0" borderId="9" xfId="1" applyFont="1" applyBorder="1" applyAlignment="1" applyProtection="1">
      <alignment vertical="center"/>
      <protection locked="0"/>
    </xf>
    <xf numFmtId="0" fontId="2" fillId="0" borderId="5" xfId="1" applyFont="1" applyBorder="1" applyAlignment="1" applyProtection="1">
      <alignment horizontal="center" vertical="center"/>
    </xf>
    <xf numFmtId="0" fontId="5" fillId="0" borderId="5" xfId="1" applyFont="1" applyBorder="1" applyAlignment="1" applyProtection="1">
      <alignment horizontal="center" vertical="center"/>
    </xf>
    <xf numFmtId="0" fontId="1" fillId="0" borderId="5" xfId="1" applyBorder="1" applyAlignment="1" applyProtection="1">
      <alignment horizontal="center" vertical="center"/>
    </xf>
    <xf numFmtId="0" fontId="3" fillId="0" borderId="3" xfId="1" applyFont="1" applyFill="1" applyBorder="1" applyAlignment="1" applyProtection="1">
      <alignment horizontal="center" vertical="center"/>
    </xf>
    <xf numFmtId="164" fontId="3" fillId="0" borderId="2" xfId="1" applyNumberFormat="1" applyFont="1" applyBorder="1" applyAlignment="1" applyProtection="1">
      <alignment horizontal="center" vertical="center"/>
    </xf>
    <xf numFmtId="0" fontId="0" fillId="0" borderId="0" xfId="0" applyAlignment="1" applyProtection="1">
      <alignment wrapText="1"/>
      <protection locked="0"/>
    </xf>
    <xf numFmtId="0" fontId="2" fillId="0" borderId="0" xfId="1" applyFont="1" applyFill="1" applyBorder="1" applyAlignment="1" applyProtection="1">
      <alignment horizontal="center" vertical="center"/>
    </xf>
    <xf numFmtId="0" fontId="10" fillId="0" borderId="0" xfId="0" applyFont="1"/>
    <xf numFmtId="0" fontId="5" fillId="0" borderId="3" xfId="1" applyFont="1" applyBorder="1" applyAlignment="1" applyProtection="1">
      <alignment horizontal="left" vertical="center"/>
    </xf>
    <xf numFmtId="0" fontId="5" fillId="0" borderId="4" xfId="1" applyFont="1" applyBorder="1" applyAlignment="1" applyProtection="1">
      <alignment horizontal="left" vertical="center"/>
    </xf>
    <xf numFmtId="4" fontId="3" fillId="0" borderId="2" xfId="1" applyNumberFormat="1" applyFont="1" applyBorder="1" applyAlignment="1" applyProtection="1">
      <alignment horizontal="center" vertical="center"/>
    </xf>
    <xf numFmtId="4" fontId="2" fillId="0" borderId="8" xfId="1" applyNumberFormat="1" applyFont="1" applyBorder="1" applyAlignment="1" applyProtection="1">
      <alignment horizontal="center" vertical="center"/>
    </xf>
    <xf numFmtId="0" fontId="3" fillId="0" borderId="3" xfId="1" applyFont="1" applyBorder="1" applyAlignment="1" applyProtection="1">
      <alignment horizontal="center" vertical="center" wrapText="1"/>
    </xf>
    <xf numFmtId="164" fontId="0" fillId="0" borderId="0" xfId="0" applyNumberFormat="1"/>
    <xf numFmtId="0" fontId="11" fillId="0" borderId="0" xfId="0" applyFont="1" applyFill="1" applyProtection="1"/>
    <xf numFmtId="165" fontId="3" fillId="0" borderId="3" xfId="1" applyNumberFormat="1" applyFont="1" applyBorder="1" applyAlignment="1" applyProtection="1">
      <alignment horizontal="center" vertical="center"/>
    </xf>
    <xf numFmtId="165" fontId="3" fillId="0" borderId="5" xfId="1" applyNumberFormat="1" applyFont="1" applyBorder="1" applyAlignment="1" applyProtection="1">
      <alignment horizontal="center" vertical="center"/>
    </xf>
    <xf numFmtId="2" fontId="2" fillId="0" borderId="10" xfId="1" applyNumberFormat="1" applyFont="1" applyBorder="1" applyAlignment="1" applyProtection="1">
      <alignment horizontal="center" vertical="center"/>
    </xf>
    <xf numFmtId="2" fontId="2" fillId="0" borderId="11" xfId="1" applyNumberFormat="1" applyFont="1" applyBorder="1" applyAlignment="1" applyProtection="1">
      <alignment horizontal="center" vertical="center"/>
    </xf>
    <xf numFmtId="0" fontId="2" fillId="0" borderId="1" xfId="1" applyFont="1" applyBorder="1" applyAlignment="1" applyProtection="1">
      <alignment vertical="center"/>
    </xf>
    <xf numFmtId="0" fontId="1" fillId="0" borderId="1" xfId="1" applyBorder="1" applyAlignment="1" applyProtection="1">
      <alignment vertical="center"/>
    </xf>
    <xf numFmtId="0" fontId="2" fillId="0" borderId="3" xfId="1" applyFont="1" applyBorder="1" applyAlignment="1" applyProtection="1">
      <alignment horizontal="left" vertical="center"/>
    </xf>
    <xf numFmtId="0" fontId="2" fillId="0" borderId="4" xfId="1" applyFont="1" applyBorder="1" applyAlignment="1" applyProtection="1">
      <alignment horizontal="left" vertical="center"/>
    </xf>
    <xf numFmtId="0" fontId="5" fillId="0" borderId="3" xfId="1" applyFont="1" applyBorder="1" applyAlignment="1" applyProtection="1">
      <alignment horizontal="left" vertical="center"/>
    </xf>
    <xf numFmtId="0" fontId="5" fillId="0" borderId="4" xfId="1" applyFont="1" applyBorder="1" applyAlignment="1" applyProtection="1">
      <alignment horizontal="left" vertical="center"/>
    </xf>
    <xf numFmtId="0" fontId="5" fillId="0" borderId="3" xfId="1" applyFont="1" applyBorder="1" applyAlignment="1" applyProtection="1">
      <alignment horizontal="left" vertical="center" wrapText="1"/>
    </xf>
    <xf numFmtId="0" fontId="5" fillId="0" borderId="4" xfId="1" applyFont="1" applyBorder="1" applyAlignment="1" applyProtection="1">
      <alignment horizontal="left" vertical="center" wrapText="1"/>
    </xf>
    <xf numFmtId="2" fontId="3" fillId="0" borderId="2" xfId="1" applyNumberFormat="1" applyFont="1" applyBorder="1" applyAlignment="1" applyProtection="1">
      <alignment horizontal="center" vertical="center"/>
      <protection locked="0"/>
    </xf>
    <xf numFmtId="0" fontId="11" fillId="0" borderId="0" xfId="0" applyFont="1"/>
  </cellXfs>
  <cellStyles count="2">
    <cellStyle name="Standard" xfId="0" builtinId="0"/>
    <cellStyle name="Standard 2" xfId="1"/>
  </cellStyles>
  <dxfs count="153">
    <dxf>
      <font>
        <color rgb="FFFF0000"/>
      </font>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ont>
        <color rgb="FFFF0000"/>
      </font>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79998168889431442"/>
        </patternFill>
      </fill>
    </dxf>
    <dxf>
      <font>
        <color rgb="FFFF0000"/>
      </font>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17"/>
  <sheetViews>
    <sheetView tabSelected="1" workbookViewId="0">
      <selection activeCell="C11" sqref="C11"/>
    </sheetView>
  </sheetViews>
  <sheetFormatPr baseColWidth="10" defaultRowHeight="15" x14ac:dyDescent="0.25"/>
  <cols>
    <col min="1" max="1" width="81.42578125" customWidth="1"/>
  </cols>
  <sheetData>
    <row r="1" spans="1:1" ht="18.75" x14ac:dyDescent="0.3">
      <c r="A1" s="49" t="s">
        <v>42</v>
      </c>
    </row>
    <row r="3" spans="1:1" ht="45" x14ac:dyDescent="0.25">
      <c r="A3" s="47" t="s">
        <v>177</v>
      </c>
    </row>
    <row r="4" spans="1:1" x14ac:dyDescent="0.25">
      <c r="A4" s="47"/>
    </row>
    <row r="5" spans="1:1" ht="60" x14ac:dyDescent="0.25">
      <c r="A5" s="47" t="s">
        <v>55</v>
      </c>
    </row>
    <row r="6" spans="1:1" x14ac:dyDescent="0.25">
      <c r="A6" s="47"/>
    </row>
    <row r="7" spans="1:1" ht="150" x14ac:dyDescent="0.25">
      <c r="A7" s="47" t="s">
        <v>182</v>
      </c>
    </row>
    <row r="8" spans="1:1" x14ac:dyDescent="0.25">
      <c r="A8" s="47"/>
    </row>
    <row r="9" spans="1:1" ht="30" x14ac:dyDescent="0.25">
      <c r="A9" s="47" t="s">
        <v>56</v>
      </c>
    </row>
    <row r="10" spans="1:1" x14ac:dyDescent="0.25">
      <c r="A10" s="47"/>
    </row>
    <row r="11" spans="1:1" ht="60" x14ac:dyDescent="0.25">
      <c r="A11" s="47" t="s">
        <v>57</v>
      </c>
    </row>
    <row r="12" spans="1:1" x14ac:dyDescent="0.25">
      <c r="A12" s="47"/>
    </row>
    <row r="13" spans="1:1" ht="49.5" customHeight="1" x14ac:dyDescent="0.25">
      <c r="A13" s="47" t="s">
        <v>186</v>
      </c>
    </row>
    <row r="14" spans="1:1" x14ac:dyDescent="0.25">
      <c r="A14" s="47"/>
    </row>
    <row r="15" spans="1:1" x14ac:dyDescent="0.25">
      <c r="A15" s="47"/>
    </row>
    <row r="16" spans="1:1" x14ac:dyDescent="0.25">
      <c r="A16" s="47"/>
    </row>
    <row r="17" spans="1:1" x14ac:dyDescent="0.25">
      <c r="A17" s="47"/>
    </row>
  </sheetData>
  <sheetProtection algorithmName="SHA-512" hashValue="p+4tOpb4IdS0pSSzgoseqWMN1tA0ruTIvpwwCri4QsNSvJRbmslm7t7V4Iv3yzEuUrbBW7+5pFQNaa0gFZomXg==" saltValue="euR3BKnvEBs5edLkMrvDGw==" spinCount="100000" sheet="1" objects="1" scenarios="1" selectLockedCells="1" selectUnlockedCells="1"/>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workbookViewId="0">
      <pane ySplit="4" topLeftCell="A5" activePane="bottomLeft" state="frozen"/>
      <selection pane="bottomLeft" activeCell="G71" sqref="G71"/>
    </sheetView>
  </sheetViews>
  <sheetFormatPr baseColWidth="10" defaultRowHeight="15" x14ac:dyDescent="0.25"/>
  <cols>
    <col min="1" max="1" width="7" style="38" customWidth="1"/>
    <col min="2" max="5" width="11.42578125" style="38"/>
    <col min="6" max="6" width="14" style="38" customWidth="1"/>
    <col min="7" max="7" width="7.28515625" style="38" customWidth="1"/>
    <col min="8" max="11" width="11.42578125" style="38"/>
    <col min="12" max="13" width="11.42578125" style="38" hidden="1" customWidth="1"/>
    <col min="14" max="16384" width="11.42578125" style="38"/>
  </cols>
  <sheetData>
    <row r="1" spans="1:12" ht="18" x14ac:dyDescent="0.25">
      <c r="A1" s="36" t="s">
        <v>0</v>
      </c>
      <c r="B1" s="36"/>
      <c r="C1" s="37"/>
      <c r="D1" s="37"/>
      <c r="E1" s="37"/>
      <c r="F1" s="37"/>
      <c r="G1" s="37"/>
      <c r="H1" s="37"/>
      <c r="I1" s="37"/>
      <c r="J1" s="37"/>
    </row>
    <row r="2" spans="1:12" x14ac:dyDescent="0.25">
      <c r="A2" s="1" t="s">
        <v>59</v>
      </c>
      <c r="B2" s="1"/>
      <c r="C2" s="2"/>
      <c r="D2" s="2"/>
      <c r="E2" s="2"/>
      <c r="F2" s="2"/>
      <c r="G2" s="2"/>
      <c r="H2" s="2"/>
      <c r="I2" s="3"/>
      <c r="J2" s="3"/>
    </row>
    <row r="3" spans="1:12" x14ac:dyDescent="0.25">
      <c r="A3" s="1" t="s">
        <v>58</v>
      </c>
      <c r="B3" s="1"/>
      <c r="C3" s="2"/>
      <c r="D3" s="2"/>
      <c r="E3" s="2"/>
      <c r="F3" s="2"/>
      <c r="G3" s="2"/>
      <c r="H3" s="2"/>
      <c r="I3" s="3"/>
      <c r="J3" s="3"/>
    </row>
    <row r="4" spans="1:12" x14ac:dyDescent="0.25">
      <c r="A4" s="1" t="s">
        <v>60</v>
      </c>
      <c r="B4" s="1"/>
      <c r="C4" s="2"/>
      <c r="D4" s="2"/>
      <c r="E4" s="2"/>
      <c r="F4" s="2"/>
      <c r="G4" s="2"/>
      <c r="H4" s="2"/>
      <c r="I4" s="3"/>
      <c r="J4" s="3"/>
    </row>
    <row r="5" spans="1:12" x14ac:dyDescent="0.25">
      <c r="A5" s="2"/>
      <c r="B5" s="2"/>
      <c r="C5" s="2"/>
      <c r="D5" s="2"/>
      <c r="E5" s="2"/>
      <c r="F5" s="2"/>
      <c r="G5" s="2"/>
      <c r="H5" s="2"/>
      <c r="I5" s="3"/>
      <c r="J5" s="3"/>
    </row>
    <row r="6" spans="1:12" x14ac:dyDescent="0.25">
      <c r="A6" s="28"/>
      <c r="B6" s="28"/>
      <c r="C6" s="28"/>
      <c r="D6" s="41"/>
      <c r="E6" s="41"/>
      <c r="F6" s="2"/>
      <c r="G6" s="39"/>
      <c r="H6" s="4"/>
      <c r="I6" s="40"/>
      <c r="J6" s="3"/>
    </row>
    <row r="7" spans="1:12" x14ac:dyDescent="0.25">
      <c r="A7" s="6" t="s">
        <v>1</v>
      </c>
      <c r="B7" s="6"/>
      <c r="C7" s="2"/>
      <c r="D7" s="2"/>
      <c r="E7" s="2"/>
      <c r="F7" s="2"/>
      <c r="G7" s="6"/>
      <c r="H7" s="5" t="s">
        <v>2</v>
      </c>
      <c r="I7" s="6"/>
      <c r="J7" s="3"/>
    </row>
    <row r="8" spans="1:12" x14ac:dyDescent="0.25">
      <c r="A8" s="2"/>
      <c r="B8" s="2"/>
      <c r="C8" s="1"/>
      <c r="D8" s="2"/>
      <c r="E8" s="2"/>
      <c r="F8" s="2"/>
      <c r="G8" s="2"/>
      <c r="H8" s="2"/>
      <c r="I8" s="3"/>
      <c r="J8" s="3"/>
    </row>
    <row r="9" spans="1:12" x14ac:dyDescent="0.25">
      <c r="A9" s="7" t="s">
        <v>3</v>
      </c>
      <c r="B9" s="31" t="s">
        <v>26</v>
      </c>
      <c r="C9" s="63" t="s">
        <v>4</v>
      </c>
      <c r="D9" s="64"/>
      <c r="E9" s="64"/>
      <c r="F9" s="64"/>
      <c r="G9" s="42" t="s">
        <v>6</v>
      </c>
      <c r="H9" s="7" t="s">
        <v>5</v>
      </c>
      <c r="I9" s="7" t="s">
        <v>33</v>
      </c>
      <c r="J9" s="7" t="s">
        <v>7</v>
      </c>
      <c r="L9" s="48" t="s">
        <v>43</v>
      </c>
    </row>
    <row r="10" spans="1:12" x14ac:dyDescent="0.25">
      <c r="A10" s="9">
        <v>1</v>
      </c>
      <c r="B10" s="32" t="s">
        <v>61</v>
      </c>
      <c r="C10" s="34" t="s">
        <v>29</v>
      </c>
      <c r="D10" s="35"/>
      <c r="E10" s="35"/>
      <c r="F10" s="35"/>
      <c r="G10" s="43">
        <v>2</v>
      </c>
      <c r="H10" s="8" t="s">
        <v>24</v>
      </c>
      <c r="I10" s="9" t="str">
        <f>IF(H10="bestanden",G10,"")</f>
        <v/>
      </c>
      <c r="J10" s="27"/>
    </row>
    <row r="11" spans="1:12" x14ac:dyDescent="0.25">
      <c r="A11" s="9">
        <v>2</v>
      </c>
      <c r="B11" s="32" t="s">
        <v>62</v>
      </c>
      <c r="C11" s="34" t="s">
        <v>63</v>
      </c>
      <c r="D11" s="35"/>
      <c r="E11" s="35"/>
      <c r="F11" s="35"/>
      <c r="G11" s="43">
        <v>4</v>
      </c>
      <c r="H11" s="8"/>
      <c r="I11" s="9" t="str">
        <f t="shared" ref="I11" si="0">IF(H11&lt;1,"",G11)</f>
        <v/>
      </c>
      <c r="J11" s="52">
        <f>H11*G11</f>
        <v>0</v>
      </c>
      <c r="K11" s="56" t="s">
        <v>185</v>
      </c>
      <c r="L11" s="38" t="str">
        <f>I11</f>
        <v/>
      </c>
    </row>
    <row r="12" spans="1:12" x14ac:dyDescent="0.25">
      <c r="A12" s="9">
        <v>3</v>
      </c>
      <c r="B12" s="32" t="s">
        <v>65</v>
      </c>
      <c r="C12" s="34" t="s">
        <v>64</v>
      </c>
      <c r="D12" s="35"/>
      <c r="E12" s="35"/>
      <c r="F12" s="35"/>
      <c r="G12" s="43">
        <v>4</v>
      </c>
      <c r="H12" s="46"/>
      <c r="I12" s="9"/>
      <c r="J12" s="52">
        <f>H13*SUM(I13:I14)</f>
        <v>0</v>
      </c>
      <c r="K12" s="56"/>
      <c r="L12" s="38">
        <f>IF(H13&gt;0,SUM(I13:I14),0)</f>
        <v>0</v>
      </c>
    </row>
    <row r="13" spans="1:12" x14ac:dyDescent="0.25">
      <c r="A13" s="9"/>
      <c r="B13" s="32" t="s">
        <v>66</v>
      </c>
      <c r="C13" s="34" t="s">
        <v>68</v>
      </c>
      <c r="D13" s="35"/>
      <c r="E13" s="35"/>
      <c r="F13" s="35"/>
      <c r="G13" s="43">
        <v>2</v>
      </c>
      <c r="H13" s="8"/>
      <c r="I13" s="9" t="str">
        <f t="shared" ref="I13:I42" si="1">IF(H13&lt;1,"",G13)</f>
        <v/>
      </c>
      <c r="J13" s="52"/>
      <c r="K13" s="56" t="s">
        <v>185</v>
      </c>
    </row>
    <row r="14" spans="1:12" x14ac:dyDescent="0.25">
      <c r="A14" s="9"/>
      <c r="B14" s="32" t="s">
        <v>67</v>
      </c>
      <c r="C14" s="34" t="s">
        <v>32</v>
      </c>
      <c r="D14" s="35"/>
      <c r="E14" s="35"/>
      <c r="F14" s="35"/>
      <c r="G14" s="43">
        <v>2</v>
      </c>
      <c r="H14" s="8" t="s">
        <v>24</v>
      </c>
      <c r="I14" s="9" t="str">
        <f>IF(H14&lt;&gt;"bestanden","",G14)</f>
        <v/>
      </c>
      <c r="J14" s="52"/>
      <c r="K14" s="56"/>
    </row>
    <row r="15" spans="1:12" x14ac:dyDescent="0.25">
      <c r="A15" s="9">
        <v>4</v>
      </c>
      <c r="B15" s="45" t="s">
        <v>69</v>
      </c>
      <c r="C15" s="34" t="s">
        <v>8</v>
      </c>
      <c r="D15" s="35"/>
      <c r="E15" s="35"/>
      <c r="F15" s="35"/>
      <c r="G15" s="43">
        <v>6</v>
      </c>
      <c r="H15" s="46"/>
      <c r="I15" s="9"/>
      <c r="J15" s="52">
        <f>IFERROR(ROUNDDOWN((H16*G16+H17*G17)/SUM(I16:I17),1)*SUM(I16:I17),0)</f>
        <v>0</v>
      </c>
      <c r="K15" s="56"/>
      <c r="L15" s="38">
        <f>SUM(I16:I17)</f>
        <v>0</v>
      </c>
    </row>
    <row r="16" spans="1:12" x14ac:dyDescent="0.25">
      <c r="A16" s="9"/>
      <c r="B16" s="45" t="s">
        <v>70</v>
      </c>
      <c r="C16" s="34" t="s">
        <v>27</v>
      </c>
      <c r="D16" s="35"/>
      <c r="E16" s="35"/>
      <c r="F16" s="35"/>
      <c r="G16" s="43">
        <v>4</v>
      </c>
      <c r="H16" s="8"/>
      <c r="I16" s="9" t="str">
        <f t="shared" si="1"/>
        <v/>
      </c>
      <c r="J16" s="52"/>
      <c r="K16" s="56" t="s">
        <v>185</v>
      </c>
    </row>
    <row r="17" spans="1:12" x14ac:dyDescent="0.25">
      <c r="A17" s="9"/>
      <c r="B17" s="45" t="s">
        <v>71</v>
      </c>
      <c r="C17" s="34" t="s">
        <v>28</v>
      </c>
      <c r="D17" s="35"/>
      <c r="E17" s="35"/>
      <c r="F17" s="35"/>
      <c r="G17" s="43">
        <v>2</v>
      </c>
      <c r="H17" s="8"/>
      <c r="I17" s="9" t="str">
        <f t="shared" si="1"/>
        <v/>
      </c>
      <c r="J17" s="52"/>
      <c r="K17" s="56" t="s">
        <v>185</v>
      </c>
    </row>
    <row r="18" spans="1:12" x14ac:dyDescent="0.25">
      <c r="A18" s="9">
        <v>5</v>
      </c>
      <c r="B18" s="32" t="s">
        <v>72</v>
      </c>
      <c r="C18" s="34" t="s">
        <v>25</v>
      </c>
      <c r="D18" s="35"/>
      <c r="E18" s="35"/>
      <c r="F18" s="35"/>
      <c r="G18" s="43">
        <v>6</v>
      </c>
      <c r="H18" s="8"/>
      <c r="I18" s="9" t="str">
        <f t="shared" ref="I18" si="2">IF(H18&lt;1,"",G18)</f>
        <v/>
      </c>
      <c r="J18" s="52">
        <f>H18*G18</f>
        <v>0</v>
      </c>
      <c r="K18" s="56" t="s">
        <v>185</v>
      </c>
      <c r="L18" s="38" t="str">
        <f t="shared" ref="L18" si="3">I18</f>
        <v/>
      </c>
    </row>
    <row r="19" spans="1:12" x14ac:dyDescent="0.25">
      <c r="A19" s="9">
        <v>6</v>
      </c>
      <c r="B19" s="32" t="s">
        <v>73</v>
      </c>
      <c r="C19" s="34" t="s">
        <v>34</v>
      </c>
      <c r="D19" s="35"/>
      <c r="E19" s="35"/>
      <c r="F19" s="35"/>
      <c r="G19" s="43">
        <v>6</v>
      </c>
      <c r="H19" s="46"/>
      <c r="I19" s="9"/>
      <c r="J19" s="52">
        <f>H21*SUM(I20:I21)</f>
        <v>0</v>
      </c>
      <c r="K19" s="56"/>
      <c r="L19" s="38">
        <f>IF(H21&gt;0,SUM(I20:I21),0)</f>
        <v>0</v>
      </c>
    </row>
    <row r="20" spans="1:12" x14ac:dyDescent="0.25">
      <c r="A20" s="9"/>
      <c r="B20" s="32" t="s">
        <v>74</v>
      </c>
      <c r="C20" s="34" t="s">
        <v>35</v>
      </c>
      <c r="D20" s="35"/>
      <c r="E20" s="35"/>
      <c r="F20" s="35"/>
      <c r="G20" s="43">
        <v>2</v>
      </c>
      <c r="H20" s="8" t="s">
        <v>24</v>
      </c>
      <c r="I20" s="9" t="str">
        <f>IF(H20="offen","",G20)</f>
        <v/>
      </c>
      <c r="J20" s="52"/>
      <c r="K20" s="56"/>
    </row>
    <row r="21" spans="1:12" x14ac:dyDescent="0.25">
      <c r="A21" s="9"/>
      <c r="B21" s="32" t="s">
        <v>75</v>
      </c>
      <c r="C21" s="34" t="s">
        <v>34</v>
      </c>
      <c r="D21" s="35"/>
      <c r="E21" s="35"/>
      <c r="F21" s="35"/>
      <c r="G21" s="43">
        <v>4</v>
      </c>
      <c r="H21" s="8"/>
      <c r="I21" s="9" t="str">
        <f t="shared" ref="I21:I22" si="4">IF(H21&lt;1,"",G21)</f>
        <v/>
      </c>
      <c r="J21" s="52"/>
      <c r="K21" s="56" t="s">
        <v>185</v>
      </c>
    </row>
    <row r="22" spans="1:12" x14ac:dyDescent="0.25">
      <c r="A22" s="9">
        <v>7</v>
      </c>
      <c r="B22" s="32" t="s">
        <v>76</v>
      </c>
      <c r="C22" s="34" t="s">
        <v>36</v>
      </c>
      <c r="D22" s="35"/>
      <c r="E22" s="35"/>
      <c r="F22" s="35"/>
      <c r="G22" s="43">
        <v>5</v>
      </c>
      <c r="H22" s="8"/>
      <c r="I22" s="9" t="str">
        <f t="shared" si="4"/>
        <v/>
      </c>
      <c r="J22" s="52">
        <f>H22*G22</f>
        <v>0</v>
      </c>
      <c r="K22" s="56" t="s">
        <v>185</v>
      </c>
      <c r="L22" s="38" t="str">
        <f>I22</f>
        <v/>
      </c>
    </row>
    <row r="23" spans="1:12" x14ac:dyDescent="0.25">
      <c r="A23" s="9">
        <v>8</v>
      </c>
      <c r="B23" s="32" t="s">
        <v>78</v>
      </c>
      <c r="C23" s="34" t="s">
        <v>77</v>
      </c>
      <c r="D23" s="35"/>
      <c r="E23" s="35"/>
      <c r="F23" s="35"/>
      <c r="G23" s="43">
        <v>4</v>
      </c>
      <c r="H23" s="8"/>
      <c r="I23" s="9" t="str">
        <f t="shared" ref="I23" si="5">IF(H23&lt;1,"",G23)</f>
        <v/>
      </c>
      <c r="J23" s="52">
        <f>H23*G23</f>
        <v>0</v>
      </c>
      <c r="K23" s="56" t="s">
        <v>185</v>
      </c>
      <c r="L23" s="38" t="str">
        <f>I23</f>
        <v/>
      </c>
    </row>
    <row r="24" spans="1:12" x14ac:dyDescent="0.25">
      <c r="A24" s="9">
        <v>9</v>
      </c>
      <c r="B24" s="32" t="s">
        <v>79</v>
      </c>
      <c r="C24" s="34" t="s">
        <v>80</v>
      </c>
      <c r="D24" s="35"/>
      <c r="E24" s="35"/>
      <c r="F24" s="35"/>
      <c r="G24" s="43">
        <v>5</v>
      </c>
      <c r="H24" s="8"/>
      <c r="I24" s="9" t="str">
        <f t="shared" ref="I24" si="6">IF(H24&lt;1,"",G24)</f>
        <v/>
      </c>
      <c r="J24" s="52">
        <f>H24*G24</f>
        <v>0</v>
      </c>
      <c r="K24" s="56" t="s">
        <v>185</v>
      </c>
      <c r="L24" s="38" t="str">
        <f>I24</f>
        <v/>
      </c>
    </row>
    <row r="25" spans="1:12" x14ac:dyDescent="0.25">
      <c r="A25" s="9">
        <v>10</v>
      </c>
      <c r="B25" s="32" t="s">
        <v>81</v>
      </c>
      <c r="C25" s="34" t="s">
        <v>84</v>
      </c>
      <c r="D25" s="35"/>
      <c r="E25" s="35"/>
      <c r="F25" s="35"/>
      <c r="G25" s="43">
        <v>6</v>
      </c>
      <c r="H25" s="46"/>
      <c r="I25" s="9"/>
      <c r="J25" s="52">
        <f>IFERROR(ROUNDDOWN((H26*G26+H27*G27)/SUM(I26:I27),1)*SUM(I26:I27),0)</f>
        <v>0</v>
      </c>
      <c r="K25" s="56"/>
      <c r="L25" s="38">
        <f>SUM(I26:I27)</f>
        <v>0</v>
      </c>
    </row>
    <row r="26" spans="1:12" x14ac:dyDescent="0.25">
      <c r="A26" s="9"/>
      <c r="B26" s="32" t="s">
        <v>82</v>
      </c>
      <c r="C26" s="34" t="s">
        <v>84</v>
      </c>
      <c r="D26" s="35"/>
      <c r="E26" s="35"/>
      <c r="F26" s="35"/>
      <c r="G26" s="43">
        <v>4</v>
      </c>
      <c r="H26" s="8"/>
      <c r="I26" s="9" t="str">
        <f t="shared" ref="I26:I28" si="7">IF(H26&lt;1,"",G26)</f>
        <v/>
      </c>
      <c r="J26" s="52"/>
      <c r="K26" s="56" t="s">
        <v>185</v>
      </c>
    </row>
    <row r="27" spans="1:12" x14ac:dyDescent="0.25">
      <c r="A27" s="9"/>
      <c r="B27" s="32" t="s">
        <v>83</v>
      </c>
      <c r="C27" s="34" t="s">
        <v>85</v>
      </c>
      <c r="D27" s="35"/>
      <c r="E27" s="35"/>
      <c r="F27" s="35"/>
      <c r="G27" s="43">
        <v>2</v>
      </c>
      <c r="H27" s="8"/>
      <c r="I27" s="9" t="str">
        <f t="shared" si="7"/>
        <v/>
      </c>
      <c r="J27" s="52"/>
      <c r="K27" s="56" t="s">
        <v>185</v>
      </c>
    </row>
    <row r="28" spans="1:12" x14ac:dyDescent="0.25">
      <c r="A28" s="9">
        <v>11</v>
      </c>
      <c r="B28" s="32" t="s">
        <v>86</v>
      </c>
      <c r="C28" s="50" t="s">
        <v>87</v>
      </c>
      <c r="D28" s="51"/>
      <c r="E28" s="51"/>
      <c r="F28" s="51"/>
      <c r="G28" s="43">
        <v>4</v>
      </c>
      <c r="H28" s="8"/>
      <c r="I28" s="9" t="str">
        <f t="shared" si="7"/>
        <v/>
      </c>
      <c r="J28" s="52">
        <f>H28*G28</f>
        <v>0</v>
      </c>
      <c r="K28" s="56" t="s">
        <v>185</v>
      </c>
      <c r="L28" s="38" t="str">
        <f>I28</f>
        <v/>
      </c>
    </row>
    <row r="29" spans="1:12" x14ac:dyDescent="0.25">
      <c r="A29" s="9">
        <v>12</v>
      </c>
      <c r="B29" s="32" t="s">
        <v>88</v>
      </c>
      <c r="C29" s="50" t="s">
        <v>90</v>
      </c>
      <c r="D29" s="51"/>
      <c r="E29" s="51"/>
      <c r="F29" s="51"/>
      <c r="G29" s="43">
        <v>4</v>
      </c>
      <c r="H29" s="8"/>
      <c r="I29" s="9" t="str">
        <f t="shared" ref="I29:I30" si="8">IF(H29&lt;1,"",G29)</f>
        <v/>
      </c>
      <c r="J29" s="52">
        <f t="shared" ref="J29:J30" si="9">H29*G29</f>
        <v>0</v>
      </c>
      <c r="K29" s="56" t="s">
        <v>185</v>
      </c>
      <c r="L29" s="38" t="str">
        <f t="shared" ref="L29:L30" si="10">I29</f>
        <v/>
      </c>
    </row>
    <row r="30" spans="1:12" x14ac:dyDescent="0.25">
      <c r="A30" s="9">
        <v>14</v>
      </c>
      <c r="B30" s="32" t="s">
        <v>89</v>
      </c>
      <c r="C30" s="50" t="s">
        <v>91</v>
      </c>
      <c r="D30" s="51"/>
      <c r="E30" s="51"/>
      <c r="F30" s="51"/>
      <c r="G30" s="43">
        <v>5</v>
      </c>
      <c r="H30" s="8"/>
      <c r="I30" s="9" t="str">
        <f t="shared" si="8"/>
        <v/>
      </c>
      <c r="J30" s="52">
        <f t="shared" si="9"/>
        <v>0</v>
      </c>
      <c r="K30" s="56" t="s">
        <v>185</v>
      </c>
      <c r="L30" s="38" t="str">
        <f t="shared" si="10"/>
        <v/>
      </c>
    </row>
    <row r="31" spans="1:12" x14ac:dyDescent="0.25">
      <c r="A31" s="9">
        <v>15</v>
      </c>
      <c r="B31" s="32" t="s">
        <v>92</v>
      </c>
      <c r="C31" s="50" t="s">
        <v>93</v>
      </c>
      <c r="D31" s="51"/>
      <c r="E31" s="51"/>
      <c r="F31" s="51"/>
      <c r="G31" s="43">
        <v>7</v>
      </c>
      <c r="H31" s="46"/>
      <c r="I31" s="9"/>
      <c r="J31" s="52">
        <f>H32*SUM(I32:I33)</f>
        <v>0</v>
      </c>
      <c r="K31" s="56"/>
      <c r="L31" s="38">
        <f>IF(H32&gt;0,SUM(I32:I33),0)</f>
        <v>0</v>
      </c>
    </row>
    <row r="32" spans="1:12" x14ac:dyDescent="0.25">
      <c r="A32" s="9"/>
      <c r="B32" s="32" t="s">
        <v>94</v>
      </c>
      <c r="C32" s="50" t="s">
        <v>96</v>
      </c>
      <c r="D32" s="51"/>
      <c r="E32" s="51"/>
      <c r="F32" s="51"/>
      <c r="G32" s="43">
        <v>5</v>
      </c>
      <c r="H32" s="8"/>
      <c r="I32" s="9" t="str">
        <f t="shared" ref="I32" si="11">IF(H32&lt;1,"",G32)</f>
        <v/>
      </c>
      <c r="J32" s="52"/>
      <c r="K32" s="56" t="s">
        <v>185</v>
      </c>
    </row>
    <row r="33" spans="1:12" x14ac:dyDescent="0.25">
      <c r="A33" s="9"/>
      <c r="B33" s="32" t="s">
        <v>95</v>
      </c>
      <c r="C33" s="50" t="s">
        <v>97</v>
      </c>
      <c r="D33" s="51"/>
      <c r="E33" s="51"/>
      <c r="F33" s="51"/>
      <c r="G33" s="43">
        <v>2</v>
      </c>
      <c r="H33" s="8" t="s">
        <v>24</v>
      </c>
      <c r="I33" s="9" t="str">
        <f>IF(H33&lt;&gt;"bestanden","",G33)</f>
        <v/>
      </c>
      <c r="J33" s="52"/>
      <c r="K33" s="56"/>
    </row>
    <row r="34" spans="1:12" x14ac:dyDescent="0.25">
      <c r="A34" s="9">
        <v>16</v>
      </c>
      <c r="B34" s="32" t="s">
        <v>98</v>
      </c>
      <c r="C34" s="50" t="s">
        <v>99</v>
      </c>
      <c r="D34" s="51"/>
      <c r="E34" s="51"/>
      <c r="F34" s="51"/>
      <c r="G34" s="43">
        <v>4</v>
      </c>
      <c r="H34" s="8"/>
      <c r="I34" s="9" t="str">
        <f t="shared" ref="I34:I35" si="12">IF(H34&lt;1,"",G34)</f>
        <v/>
      </c>
      <c r="J34" s="52">
        <f>H34*G34</f>
        <v>0</v>
      </c>
      <c r="K34" s="56" t="s">
        <v>185</v>
      </c>
      <c r="L34" s="38" t="str">
        <f>I34</f>
        <v/>
      </c>
    </row>
    <row r="35" spans="1:12" x14ac:dyDescent="0.25">
      <c r="A35" s="9">
        <v>17</v>
      </c>
      <c r="B35" s="32" t="s">
        <v>100</v>
      </c>
      <c r="C35" s="50" t="s">
        <v>101</v>
      </c>
      <c r="D35" s="51"/>
      <c r="E35" s="51"/>
      <c r="F35" s="51"/>
      <c r="G35" s="43">
        <v>5</v>
      </c>
      <c r="H35" s="8"/>
      <c r="I35" s="9" t="str">
        <f t="shared" si="12"/>
        <v/>
      </c>
      <c r="J35" s="52">
        <f>H35*G35</f>
        <v>0</v>
      </c>
      <c r="K35" s="56" t="s">
        <v>185</v>
      </c>
      <c r="L35" s="38" t="str">
        <f>I35</f>
        <v/>
      </c>
    </row>
    <row r="36" spans="1:12" x14ac:dyDescent="0.25">
      <c r="A36" s="9">
        <v>18</v>
      </c>
      <c r="B36" s="32" t="s">
        <v>102</v>
      </c>
      <c r="C36" s="50" t="s">
        <v>105</v>
      </c>
      <c r="D36" s="51"/>
      <c r="E36" s="51"/>
      <c r="F36" s="51"/>
      <c r="G36" s="43">
        <v>6</v>
      </c>
      <c r="H36" s="46"/>
      <c r="I36" s="9"/>
      <c r="J36" s="52">
        <f>IFERROR(ROUNDDOWN((H37*G37+H38*G38)/SUM(I37:I38),1)*SUM(I37:I38),0)</f>
        <v>0</v>
      </c>
      <c r="K36" s="56"/>
      <c r="L36" s="38">
        <f>SUM(I37:I38)</f>
        <v>0</v>
      </c>
    </row>
    <row r="37" spans="1:12" x14ac:dyDescent="0.25">
      <c r="A37" s="9"/>
      <c r="B37" s="32" t="s">
        <v>103</v>
      </c>
      <c r="C37" s="50" t="s">
        <v>106</v>
      </c>
      <c r="D37" s="51"/>
      <c r="E37" s="51"/>
      <c r="F37" s="51"/>
      <c r="G37" s="43">
        <v>4</v>
      </c>
      <c r="H37" s="8"/>
      <c r="I37" s="9" t="str">
        <f t="shared" ref="I37:I38" si="13">IF(H37&lt;1,"",G37)</f>
        <v/>
      </c>
      <c r="J37" s="52"/>
      <c r="K37" s="56" t="s">
        <v>185</v>
      </c>
    </row>
    <row r="38" spans="1:12" x14ac:dyDescent="0.25">
      <c r="A38" s="9"/>
      <c r="B38" s="32" t="s">
        <v>104</v>
      </c>
      <c r="C38" s="50" t="s">
        <v>107</v>
      </c>
      <c r="D38" s="51"/>
      <c r="E38" s="51"/>
      <c r="F38" s="51"/>
      <c r="G38" s="43">
        <v>2</v>
      </c>
      <c r="H38" s="8"/>
      <c r="I38" s="9" t="str">
        <f t="shared" si="13"/>
        <v/>
      </c>
      <c r="J38" s="52"/>
      <c r="K38" s="56" t="s">
        <v>185</v>
      </c>
    </row>
    <row r="39" spans="1:12" x14ac:dyDescent="0.25">
      <c r="A39" s="9">
        <v>22</v>
      </c>
      <c r="B39" s="32" t="s">
        <v>108</v>
      </c>
      <c r="C39" s="34" t="s">
        <v>9</v>
      </c>
      <c r="D39" s="35"/>
      <c r="E39" s="35"/>
      <c r="F39" s="35"/>
      <c r="G39" s="43">
        <v>9</v>
      </c>
      <c r="H39" s="46"/>
      <c r="I39" s="9"/>
      <c r="J39" s="52">
        <f>H41*SUM(I40:I41)</f>
        <v>0</v>
      </c>
      <c r="K39" s="56"/>
      <c r="L39" s="38">
        <f>IF(H41&gt;0,SUM(I40:I41),0)</f>
        <v>0</v>
      </c>
    </row>
    <row r="40" spans="1:12" x14ac:dyDescent="0.25">
      <c r="A40" s="9"/>
      <c r="B40" s="32" t="s">
        <v>109</v>
      </c>
      <c r="C40" s="34" t="s">
        <v>37</v>
      </c>
      <c r="D40" s="35"/>
      <c r="E40" s="35"/>
      <c r="F40" s="35"/>
      <c r="G40" s="43">
        <v>2</v>
      </c>
      <c r="H40" s="8" t="s">
        <v>24</v>
      </c>
      <c r="I40" s="9" t="str">
        <f>IF(H40="offen","",G40)</f>
        <v/>
      </c>
      <c r="J40" s="52"/>
      <c r="K40" s="56"/>
    </row>
    <row r="41" spans="1:12" x14ac:dyDescent="0.25">
      <c r="A41" s="9"/>
      <c r="B41" s="32" t="s">
        <v>110</v>
      </c>
      <c r="C41" s="34" t="s">
        <v>9</v>
      </c>
      <c r="D41" s="35"/>
      <c r="E41" s="35"/>
      <c r="F41" s="35"/>
      <c r="G41" s="43">
        <v>7</v>
      </c>
      <c r="H41" s="8"/>
      <c r="I41" s="9" t="str">
        <f t="shared" ref="I41" si="14">IF(H41&lt;1,"",G41)</f>
        <v/>
      </c>
      <c r="J41" s="52"/>
      <c r="K41" s="56" t="s">
        <v>185</v>
      </c>
    </row>
    <row r="42" spans="1:12" x14ac:dyDescent="0.25">
      <c r="A42" s="9">
        <v>23</v>
      </c>
      <c r="B42" s="32" t="s">
        <v>111</v>
      </c>
      <c r="C42" s="34" t="s">
        <v>10</v>
      </c>
      <c r="D42" s="35"/>
      <c r="E42" s="35"/>
      <c r="F42" s="35"/>
      <c r="G42" s="43">
        <v>5</v>
      </c>
      <c r="H42" s="8"/>
      <c r="I42" s="9" t="str">
        <f t="shared" si="1"/>
        <v/>
      </c>
      <c r="J42" s="52">
        <f>H42*G42</f>
        <v>0</v>
      </c>
      <c r="K42" s="56" t="s">
        <v>185</v>
      </c>
      <c r="L42" s="38" t="str">
        <f>I42</f>
        <v/>
      </c>
    </row>
    <row r="43" spans="1:12" x14ac:dyDescent="0.25">
      <c r="A43" s="9">
        <v>24</v>
      </c>
      <c r="B43" s="32" t="s">
        <v>112</v>
      </c>
      <c r="C43" s="34" t="s">
        <v>11</v>
      </c>
      <c r="D43" s="35"/>
      <c r="E43" s="35"/>
      <c r="F43" s="35"/>
      <c r="G43" s="43">
        <v>6</v>
      </c>
      <c r="H43" s="8"/>
      <c r="I43" s="9" t="str">
        <f t="shared" ref="I43:I44" si="15">IF(H43&lt;1,"",G43)</f>
        <v/>
      </c>
      <c r="J43" s="52">
        <f t="shared" ref="J43:J44" si="16">H43*G43</f>
        <v>0</v>
      </c>
      <c r="K43" s="56" t="s">
        <v>185</v>
      </c>
      <c r="L43" s="38" t="str">
        <f t="shared" ref="L43:L44" si="17">I43</f>
        <v/>
      </c>
    </row>
    <row r="44" spans="1:12" x14ac:dyDescent="0.25">
      <c r="A44" s="9">
        <v>25</v>
      </c>
      <c r="B44" s="32" t="s">
        <v>113</v>
      </c>
      <c r="C44" s="34" t="s">
        <v>13</v>
      </c>
      <c r="D44" s="35"/>
      <c r="E44" s="35"/>
      <c r="F44" s="35"/>
      <c r="G44" s="43">
        <v>6</v>
      </c>
      <c r="H44" s="8"/>
      <c r="I44" s="9" t="str">
        <f t="shared" si="15"/>
        <v/>
      </c>
      <c r="J44" s="52">
        <f t="shared" si="16"/>
        <v>0</v>
      </c>
      <c r="K44" s="56" t="s">
        <v>185</v>
      </c>
      <c r="L44" s="38" t="str">
        <f t="shared" si="17"/>
        <v/>
      </c>
    </row>
    <row r="45" spans="1:12" x14ac:dyDescent="0.25">
      <c r="A45" s="9">
        <v>26</v>
      </c>
      <c r="B45" s="32" t="s">
        <v>119</v>
      </c>
      <c r="C45" s="50" t="s">
        <v>44</v>
      </c>
      <c r="D45" s="51"/>
      <c r="E45" s="51"/>
      <c r="F45" s="51"/>
      <c r="G45" s="43">
        <v>6</v>
      </c>
      <c r="H45" s="46"/>
      <c r="I45" s="9"/>
      <c r="J45" s="52">
        <f>IFERROR(ROUNDDOWN((H46*G46+H47*G47)/SUM(I46:I47),1)*SUM(I46:I48),0)</f>
        <v>0</v>
      </c>
      <c r="K45" s="56"/>
      <c r="L45" s="38">
        <f>IF(I48&gt;0,SUM(I46:I48),SUM(I46:I47))</f>
        <v>0</v>
      </c>
    </row>
    <row r="46" spans="1:12" x14ac:dyDescent="0.25">
      <c r="A46" s="9"/>
      <c r="B46" s="32" t="s">
        <v>120</v>
      </c>
      <c r="C46" s="50" t="s">
        <v>123</v>
      </c>
      <c r="D46" s="51"/>
      <c r="E46" s="51"/>
      <c r="F46" s="51"/>
      <c r="G46" s="43">
        <v>2</v>
      </c>
      <c r="H46" s="8"/>
      <c r="I46" s="9" t="str">
        <f t="shared" ref="I46" si="18">IF(H46&lt;1,"",G46)</f>
        <v/>
      </c>
      <c r="J46" s="52"/>
      <c r="K46" s="56" t="s">
        <v>185</v>
      </c>
    </row>
    <row r="47" spans="1:12" x14ac:dyDescent="0.25">
      <c r="A47" s="9"/>
      <c r="B47" s="32" t="s">
        <v>121</v>
      </c>
      <c r="C47" s="50" t="s">
        <v>124</v>
      </c>
      <c r="D47" s="51"/>
      <c r="E47" s="51"/>
      <c r="F47" s="51"/>
      <c r="G47" s="43">
        <v>2</v>
      </c>
      <c r="H47" s="8"/>
      <c r="I47" s="9" t="str">
        <f t="shared" ref="I47" si="19">IF(H47&lt;1,"",G47)</f>
        <v/>
      </c>
      <c r="J47" s="52"/>
      <c r="K47" s="56" t="s">
        <v>185</v>
      </c>
    </row>
    <row r="48" spans="1:12" x14ac:dyDescent="0.25">
      <c r="A48" s="9"/>
      <c r="B48" s="32" t="s">
        <v>122</v>
      </c>
      <c r="C48" s="50" t="s">
        <v>97</v>
      </c>
      <c r="D48" s="51"/>
      <c r="E48" s="51"/>
      <c r="F48" s="51"/>
      <c r="G48" s="43">
        <v>2</v>
      </c>
      <c r="H48" s="8" t="s">
        <v>24</v>
      </c>
      <c r="I48" s="9" t="str">
        <f>IF(H48&lt;&gt;"bestanden","",G48)</f>
        <v/>
      </c>
      <c r="J48" s="52"/>
      <c r="K48" s="56"/>
    </row>
    <row r="49" spans="1:13" x14ac:dyDescent="0.25">
      <c r="A49" s="9">
        <v>27</v>
      </c>
      <c r="B49" s="32" t="s">
        <v>117</v>
      </c>
      <c r="C49" s="50" t="s">
        <v>118</v>
      </c>
      <c r="D49" s="51"/>
      <c r="E49" s="51"/>
      <c r="F49" s="51"/>
      <c r="G49" s="43">
        <v>3</v>
      </c>
      <c r="H49" s="8"/>
      <c r="I49" s="9" t="str">
        <f t="shared" ref="I49" si="20">IF(H49&lt;1,"",G49)</f>
        <v/>
      </c>
      <c r="J49" s="52">
        <f t="shared" ref="J49" si="21">H49*G49</f>
        <v>0</v>
      </c>
      <c r="K49" s="56" t="s">
        <v>185</v>
      </c>
      <c r="L49" s="38" t="str">
        <f t="shared" ref="L49" si="22">I49</f>
        <v/>
      </c>
    </row>
    <row r="50" spans="1:13" x14ac:dyDescent="0.25">
      <c r="A50" s="9">
        <v>28</v>
      </c>
      <c r="B50" s="32" t="s">
        <v>114</v>
      </c>
      <c r="C50" s="34" t="s">
        <v>12</v>
      </c>
      <c r="D50" s="35"/>
      <c r="E50" s="35"/>
      <c r="F50" s="35"/>
      <c r="G50" s="43">
        <v>6</v>
      </c>
      <c r="H50" s="46"/>
      <c r="I50" s="9"/>
      <c r="J50" s="52">
        <f>H51*SUM(I51:I52)</f>
        <v>0</v>
      </c>
      <c r="K50" s="56"/>
      <c r="L50" s="38">
        <f>IF(H51&gt;0,SUM(I51:I52),0)</f>
        <v>0</v>
      </c>
    </row>
    <row r="51" spans="1:13" x14ac:dyDescent="0.25">
      <c r="A51" s="9"/>
      <c r="B51" s="32" t="s">
        <v>115</v>
      </c>
      <c r="C51" s="34" t="s">
        <v>39</v>
      </c>
      <c r="D51" s="35"/>
      <c r="E51" s="35"/>
      <c r="F51" s="35"/>
      <c r="G51" s="43">
        <v>4</v>
      </c>
      <c r="H51" s="8"/>
      <c r="I51" s="9" t="str">
        <f t="shared" ref="I51" si="23">IF(H51&lt;1,"",G51)</f>
        <v/>
      </c>
      <c r="J51" s="52"/>
      <c r="K51" s="56" t="s">
        <v>185</v>
      </c>
    </row>
    <row r="52" spans="1:13" x14ac:dyDescent="0.25">
      <c r="A52" s="9"/>
      <c r="B52" s="32" t="s">
        <v>116</v>
      </c>
      <c r="C52" s="34" t="s">
        <v>38</v>
      </c>
      <c r="D52" s="35"/>
      <c r="E52" s="35"/>
      <c r="F52" s="35"/>
      <c r="G52" s="43">
        <v>2</v>
      </c>
      <c r="H52" s="8" t="s">
        <v>24</v>
      </c>
      <c r="I52" s="9" t="str">
        <f>IF(H52="offen","",G52)</f>
        <v/>
      </c>
      <c r="J52" s="52"/>
      <c r="K52" s="56"/>
    </row>
    <row r="53" spans="1:13" x14ac:dyDescent="0.25">
      <c r="A53" s="9">
        <v>29</v>
      </c>
      <c r="B53" s="32" t="s">
        <v>125</v>
      </c>
      <c r="C53" s="34" t="s">
        <v>126</v>
      </c>
      <c r="D53" s="35"/>
      <c r="E53" s="35"/>
      <c r="F53" s="35"/>
      <c r="G53" s="43">
        <v>9</v>
      </c>
      <c r="H53" s="46"/>
      <c r="I53" s="9"/>
      <c r="J53" s="52">
        <f>IFERROR(ROUNDDOWN((H54*G54+H55*G55)/SUM(I54:I55),1)*SUM(I54:I55),0)</f>
        <v>0</v>
      </c>
      <c r="K53" s="56"/>
      <c r="L53" s="38">
        <f>SUM(I54:I55)</f>
        <v>0</v>
      </c>
    </row>
    <row r="54" spans="1:13" x14ac:dyDescent="0.25">
      <c r="A54" s="9"/>
      <c r="B54" s="32" t="s">
        <v>127</v>
      </c>
      <c r="C54" s="34" t="s">
        <v>129</v>
      </c>
      <c r="D54" s="35"/>
      <c r="E54" s="35"/>
      <c r="F54" s="35"/>
      <c r="G54" s="43">
        <v>4</v>
      </c>
      <c r="H54" s="8"/>
      <c r="I54" s="9" t="str">
        <f t="shared" ref="I54:I55" si="24">IF(H54&lt;1,"",G54)</f>
        <v/>
      </c>
      <c r="J54" s="52"/>
      <c r="K54" s="56" t="s">
        <v>185</v>
      </c>
    </row>
    <row r="55" spans="1:13" x14ac:dyDescent="0.25">
      <c r="A55" s="9"/>
      <c r="B55" s="32" t="s">
        <v>128</v>
      </c>
      <c r="C55" s="34" t="s">
        <v>130</v>
      </c>
      <c r="D55" s="35"/>
      <c r="E55" s="35"/>
      <c r="F55" s="35"/>
      <c r="G55" s="43">
        <v>5</v>
      </c>
      <c r="H55" s="8"/>
      <c r="I55" s="9" t="str">
        <f t="shared" si="24"/>
        <v/>
      </c>
      <c r="J55" s="52"/>
      <c r="K55" s="56" t="s">
        <v>185</v>
      </c>
    </row>
    <row r="56" spans="1:13" x14ac:dyDescent="0.25">
      <c r="A56" s="9">
        <v>30</v>
      </c>
      <c r="B56" s="32" t="s">
        <v>131</v>
      </c>
      <c r="C56" s="50" t="s">
        <v>132</v>
      </c>
      <c r="D56" s="51"/>
      <c r="E56" s="51"/>
      <c r="F56" s="51"/>
      <c r="G56" s="43">
        <v>10</v>
      </c>
      <c r="H56" s="46"/>
      <c r="I56" s="9"/>
      <c r="J56" s="52">
        <f>IFERROR(ROUNDDOWN((H57*G57+H58*G58)/SUM(I57:I58),1)*SUM(I57:I58),0)</f>
        <v>0</v>
      </c>
      <c r="K56" s="56"/>
      <c r="L56" s="38">
        <f>SUM(I57:I58)</f>
        <v>0</v>
      </c>
    </row>
    <row r="57" spans="1:13" x14ac:dyDescent="0.25">
      <c r="A57" s="9"/>
      <c r="B57" s="32" t="s">
        <v>133</v>
      </c>
      <c r="C57" s="50" t="s">
        <v>135</v>
      </c>
      <c r="D57" s="51"/>
      <c r="E57" s="51"/>
      <c r="F57" s="51"/>
      <c r="G57" s="43">
        <v>5</v>
      </c>
      <c r="H57" s="8"/>
      <c r="I57" s="9" t="str">
        <f t="shared" ref="I57:I58" si="25">IF(H57&lt;1,"",G57)</f>
        <v/>
      </c>
      <c r="J57" s="52"/>
      <c r="K57" s="56" t="s">
        <v>185</v>
      </c>
    </row>
    <row r="58" spans="1:13" x14ac:dyDescent="0.25">
      <c r="A58" s="9"/>
      <c r="B58" s="32" t="s">
        <v>134</v>
      </c>
      <c r="C58" s="50" t="s">
        <v>136</v>
      </c>
      <c r="D58" s="51"/>
      <c r="E58" s="51"/>
      <c r="F58" s="51"/>
      <c r="G58" s="43">
        <v>5</v>
      </c>
      <c r="H58" s="8"/>
      <c r="I58" s="9" t="str">
        <f t="shared" si="25"/>
        <v/>
      </c>
      <c r="J58" s="52"/>
      <c r="K58" s="56" t="s">
        <v>185</v>
      </c>
    </row>
    <row r="59" spans="1:13" x14ac:dyDescent="0.25">
      <c r="A59" s="9">
        <v>45</v>
      </c>
      <c r="B59" s="32" t="s">
        <v>178</v>
      </c>
      <c r="C59" s="65" t="s">
        <v>14</v>
      </c>
      <c r="D59" s="66"/>
      <c r="E59" s="66"/>
      <c r="F59" s="66"/>
      <c r="G59" s="44">
        <v>10</v>
      </c>
      <c r="H59" s="69"/>
      <c r="I59" s="9" t="str">
        <f t="shared" ref="I59:I60" si="26">IF(H59&lt;1,"",G59)</f>
        <v/>
      </c>
      <c r="J59" s="52">
        <f t="shared" ref="J59" si="27">H59*G59</f>
        <v>0</v>
      </c>
      <c r="K59" s="70" t="s">
        <v>187</v>
      </c>
      <c r="L59" s="38" t="str">
        <f t="shared" ref="L59" si="28">I59</f>
        <v/>
      </c>
    </row>
    <row r="60" spans="1:13" x14ac:dyDescent="0.25">
      <c r="A60" s="9">
        <v>46</v>
      </c>
      <c r="B60" s="32" t="s">
        <v>179</v>
      </c>
      <c r="C60" s="65" t="s">
        <v>15</v>
      </c>
      <c r="D60" s="66"/>
      <c r="E60" s="66"/>
      <c r="F60" s="66"/>
      <c r="G60" s="43">
        <v>12</v>
      </c>
      <c r="H60" s="46"/>
      <c r="I60" s="9" t="str">
        <f t="shared" si="26"/>
        <v/>
      </c>
      <c r="J60" s="52"/>
    </row>
    <row r="61" spans="1:13" x14ac:dyDescent="0.25">
      <c r="A61" s="9"/>
      <c r="B61" s="32" t="s">
        <v>180</v>
      </c>
      <c r="C61" s="34" t="s">
        <v>40</v>
      </c>
      <c r="D61" s="35"/>
      <c r="E61" s="35"/>
      <c r="F61" s="35"/>
      <c r="G61" s="43">
        <v>4</v>
      </c>
      <c r="H61" s="8" t="s">
        <v>24</v>
      </c>
      <c r="I61" s="9" t="str">
        <f>IF(H61="offen","",G61)</f>
        <v/>
      </c>
      <c r="J61" s="52"/>
    </row>
    <row r="62" spans="1:13" x14ac:dyDescent="0.25">
      <c r="A62" s="9"/>
      <c r="B62" s="32" t="s">
        <v>181</v>
      </c>
      <c r="C62" s="34" t="s">
        <v>41</v>
      </c>
      <c r="D62" s="35"/>
      <c r="E62" s="35"/>
      <c r="F62" s="35"/>
      <c r="G62" s="43">
        <v>8</v>
      </c>
      <c r="H62" s="8" t="s">
        <v>24</v>
      </c>
      <c r="I62" s="9" t="str">
        <f>IF(H62="offen","",G62)</f>
        <v/>
      </c>
      <c r="J62" s="52"/>
    </row>
    <row r="63" spans="1:13" x14ac:dyDescent="0.25">
      <c r="A63" s="9" t="s">
        <v>183</v>
      </c>
      <c r="B63" s="32" t="s">
        <v>184</v>
      </c>
      <c r="C63" s="65" t="s">
        <v>16</v>
      </c>
      <c r="D63" s="66"/>
      <c r="E63" s="66"/>
      <c r="F63" s="66"/>
      <c r="G63" s="44">
        <v>30</v>
      </c>
      <c r="H63" s="8" t="s">
        <v>24</v>
      </c>
      <c r="I63" s="9" t="str">
        <f>IF(H63="offen","",G63)</f>
        <v/>
      </c>
      <c r="J63" s="52"/>
    </row>
    <row r="64" spans="1:13" x14ac:dyDescent="0.25">
      <c r="A64" s="29"/>
      <c r="B64" s="33"/>
      <c r="C64" s="10" t="s">
        <v>17</v>
      </c>
      <c r="D64" s="11"/>
      <c r="E64" s="11"/>
      <c r="F64" s="11"/>
      <c r="G64" s="12" t="s">
        <v>18</v>
      </c>
      <c r="H64" s="13">
        <f>SUM(H11:H59)</f>
        <v>0</v>
      </c>
      <c r="I64" s="9"/>
      <c r="J64" s="53">
        <f>IF(H64=0,0,SUM(J10:J59)/L64)</f>
        <v>0</v>
      </c>
      <c r="L64" s="38">
        <f>SUM(L11:L59)</f>
        <v>0</v>
      </c>
      <c r="M64" s="38">
        <f t="array" ref="M64">SUM(IF(A10:A63&gt;0,G10:G63,0))</f>
        <v>195</v>
      </c>
    </row>
    <row r="65" spans="1:10" x14ac:dyDescent="0.25">
      <c r="A65" s="25"/>
      <c r="B65" s="25"/>
      <c r="C65" s="61" t="s">
        <v>23</v>
      </c>
      <c r="D65" s="62"/>
      <c r="E65" s="62"/>
      <c r="F65" s="62"/>
      <c r="G65" s="62"/>
      <c r="H65" s="16"/>
      <c r="I65" s="26">
        <f>SUM(I10:I63)</f>
        <v>0</v>
      </c>
      <c r="J65" s="30"/>
    </row>
    <row r="66" spans="1:10" x14ac:dyDescent="0.25">
      <c r="A66" s="2"/>
      <c r="B66" s="2"/>
      <c r="C66" s="2"/>
      <c r="D66" s="3"/>
      <c r="E66" s="3"/>
      <c r="F66" s="3"/>
      <c r="G66" s="3"/>
      <c r="H66" s="3"/>
      <c r="I66" s="15"/>
      <c r="J66" s="11"/>
    </row>
    <row r="67" spans="1:10" x14ac:dyDescent="0.25">
      <c r="A67" s="1" t="s">
        <v>137</v>
      </c>
      <c r="B67" s="1"/>
      <c r="C67" s="2"/>
      <c r="D67" s="16"/>
      <c r="E67" s="16"/>
      <c r="F67" s="16"/>
      <c r="G67" s="14">
        <f>J64</f>
        <v>0</v>
      </c>
      <c r="H67" s="17" t="s">
        <v>30</v>
      </c>
      <c r="I67" s="57">
        <f>G67*0.75</f>
        <v>0</v>
      </c>
      <c r="J67" s="58"/>
    </row>
    <row r="68" spans="1:10" x14ac:dyDescent="0.25">
      <c r="A68" s="2"/>
      <c r="B68" s="2"/>
      <c r="C68" s="1"/>
      <c r="D68" s="16"/>
      <c r="E68" s="16"/>
      <c r="F68" s="16"/>
      <c r="G68" s="18"/>
      <c r="H68" s="16"/>
      <c r="I68" s="19"/>
      <c r="J68" s="20"/>
    </row>
    <row r="69" spans="1:10" x14ac:dyDescent="0.25">
      <c r="A69" s="1" t="s">
        <v>19</v>
      </c>
      <c r="B69" s="1"/>
      <c r="C69" s="2"/>
      <c r="D69" s="16"/>
      <c r="E69" s="16"/>
      <c r="F69" s="16"/>
      <c r="G69" s="8"/>
      <c r="H69" s="17" t="s">
        <v>31</v>
      </c>
      <c r="I69" s="57">
        <f>G69*0.2</f>
        <v>0</v>
      </c>
      <c r="J69" s="58"/>
    </row>
    <row r="70" spans="1:10" x14ac:dyDescent="0.25">
      <c r="A70" s="2"/>
      <c r="B70" s="2"/>
      <c r="C70" s="2"/>
      <c r="D70" s="2"/>
      <c r="E70" s="2"/>
      <c r="F70" s="2"/>
      <c r="G70" s="2"/>
      <c r="H70" s="21"/>
      <c r="I70" s="19"/>
      <c r="J70" s="20"/>
    </row>
    <row r="71" spans="1:10" x14ac:dyDescent="0.25">
      <c r="A71" s="1" t="s">
        <v>20</v>
      </c>
      <c r="B71" s="1"/>
      <c r="C71" s="2"/>
      <c r="D71" s="2"/>
      <c r="E71" s="2"/>
      <c r="F71" s="2"/>
      <c r="G71" s="22"/>
      <c r="H71" s="23" t="s">
        <v>21</v>
      </c>
      <c r="I71" s="57">
        <f>G71*0.05</f>
        <v>0</v>
      </c>
      <c r="J71" s="58"/>
    </row>
    <row r="72" spans="1:10" ht="15.75" thickBot="1" x14ac:dyDescent="0.3">
      <c r="A72" s="2"/>
      <c r="B72" s="2"/>
      <c r="C72" s="2"/>
      <c r="D72" s="2"/>
      <c r="E72" s="2"/>
      <c r="F72" s="2"/>
      <c r="G72" s="2"/>
      <c r="H72" s="2"/>
      <c r="I72" s="3"/>
      <c r="J72" s="3"/>
    </row>
    <row r="73" spans="1:10" ht="15.75" thickBot="1" x14ac:dyDescent="0.3">
      <c r="A73" s="1" t="s">
        <v>22</v>
      </c>
      <c r="B73" s="1"/>
      <c r="C73" s="2"/>
      <c r="D73" s="1"/>
      <c r="E73" s="1"/>
      <c r="F73" s="1"/>
      <c r="G73" s="2"/>
      <c r="H73" s="24" t="s">
        <v>18</v>
      </c>
      <c r="I73" s="59">
        <f>ROUNDDOWN(IF(AND(G69&gt;0,G71&gt;0),I67+I69+I71,G67),2)</f>
        <v>0</v>
      </c>
      <c r="J73" s="60"/>
    </row>
  </sheetData>
  <sheetProtection algorithmName="SHA-512" hashValue="pdUMkr/AnKLtJVboaRgMBT3qe429rTes/DBbEwInUaIYg0HknWc7UQgfsGUP3/kyyll/EWZqQsFhPPXxbeBxXg==" saltValue="ERImWxo0palTtyP6mMVWJQ==" spinCount="100000" sheet="1" objects="1" scenarios="1" selectLockedCells="1"/>
  <mergeCells count="9">
    <mergeCell ref="I71:J71"/>
    <mergeCell ref="I73:J73"/>
    <mergeCell ref="C65:G65"/>
    <mergeCell ref="I67:J67"/>
    <mergeCell ref="C9:F9"/>
    <mergeCell ref="C59:F59"/>
    <mergeCell ref="C60:F60"/>
    <mergeCell ref="C63:F63"/>
    <mergeCell ref="I69:J69"/>
  </mergeCells>
  <conditionalFormatting sqref="G69 G71">
    <cfRule type="cellIs" dxfId="152" priority="111" operator="lessThan">
      <formula>1</formula>
    </cfRule>
  </conditionalFormatting>
  <conditionalFormatting sqref="I73:J73">
    <cfRule type="expression" dxfId="151" priority="109">
      <formula>$I$69+$I$71=0</formula>
    </cfRule>
    <cfRule type="expression" dxfId="150" priority="110">
      <formula>$I$63&lt;$L$63</formula>
    </cfRule>
  </conditionalFormatting>
  <conditionalFormatting sqref="H12">
    <cfRule type="expression" dxfId="149" priority="106">
      <formula>OR(H13&lt;1,H14="offen")</formula>
    </cfRule>
  </conditionalFormatting>
  <conditionalFormatting sqref="H15">
    <cfRule type="expression" dxfId="148" priority="99">
      <formula>OR(H16&lt;1,H17&lt;1)</formula>
    </cfRule>
  </conditionalFormatting>
  <conditionalFormatting sqref="H10">
    <cfRule type="expression" dxfId="147" priority="98">
      <formula>H10="offen"</formula>
    </cfRule>
  </conditionalFormatting>
  <conditionalFormatting sqref="H14">
    <cfRule type="expression" dxfId="146" priority="97">
      <formula>H14="offen"</formula>
    </cfRule>
  </conditionalFormatting>
  <conditionalFormatting sqref="H25">
    <cfRule type="expression" dxfId="145" priority="84">
      <formula>OR(H26&lt;1,H27&lt;1)</formula>
    </cfRule>
  </conditionalFormatting>
  <conditionalFormatting sqref="H19">
    <cfRule type="expression" dxfId="144" priority="94">
      <formula>OR(H20="offen",H21&lt;1)</formula>
    </cfRule>
  </conditionalFormatting>
  <conditionalFormatting sqref="H20">
    <cfRule type="expression" dxfId="143" priority="92">
      <formula>H20="offen"</formula>
    </cfRule>
  </conditionalFormatting>
  <conditionalFormatting sqref="H39">
    <cfRule type="expression" dxfId="142" priority="83">
      <formula>OR(H40="offen",H41&lt;1)</formula>
    </cfRule>
  </conditionalFormatting>
  <conditionalFormatting sqref="H40">
    <cfRule type="expression" dxfId="141" priority="81">
      <formula>H40="offen"</formula>
    </cfRule>
  </conditionalFormatting>
  <conditionalFormatting sqref="H52">
    <cfRule type="expression" dxfId="140" priority="79">
      <formula>H52="offen"</formula>
    </cfRule>
  </conditionalFormatting>
  <conditionalFormatting sqref="H50">
    <cfRule type="expression" dxfId="139" priority="75">
      <formula>OR(H51&lt;1,H52="offen")</formula>
    </cfRule>
  </conditionalFormatting>
  <conditionalFormatting sqref="H53">
    <cfRule type="expression" dxfId="138" priority="72">
      <formula>OR(H54&lt;1,H55&lt;1)</formula>
    </cfRule>
  </conditionalFormatting>
  <conditionalFormatting sqref="H56">
    <cfRule type="expression" dxfId="137" priority="68">
      <formula>OR(H57&lt;1,H58&lt;1)</formula>
    </cfRule>
  </conditionalFormatting>
  <conditionalFormatting sqref="H59">
    <cfRule type="expression" dxfId="136" priority="66">
      <formula>H59&lt;1</formula>
    </cfRule>
  </conditionalFormatting>
  <conditionalFormatting sqref="H61">
    <cfRule type="expression" dxfId="135" priority="65">
      <formula>H61="offen"</formula>
    </cfRule>
  </conditionalFormatting>
  <conditionalFormatting sqref="H62">
    <cfRule type="expression" dxfId="134" priority="64">
      <formula>H62="offen"</formula>
    </cfRule>
  </conditionalFormatting>
  <conditionalFormatting sqref="H63">
    <cfRule type="expression" dxfId="133" priority="62">
      <formula>H63="offen"</formula>
    </cfRule>
  </conditionalFormatting>
  <conditionalFormatting sqref="H60">
    <cfRule type="expression" dxfId="132" priority="61">
      <formula>OR(H61="offen",H62="offen")</formula>
    </cfRule>
  </conditionalFormatting>
  <conditionalFormatting sqref="H31">
    <cfRule type="expression" dxfId="131" priority="56">
      <formula>OR(H32&lt;1,H33="offen")</formula>
    </cfRule>
  </conditionalFormatting>
  <conditionalFormatting sqref="H33">
    <cfRule type="expression" dxfId="130" priority="55">
      <formula>H33="offen"</formula>
    </cfRule>
  </conditionalFormatting>
  <conditionalFormatting sqref="H36">
    <cfRule type="expression" dxfId="129" priority="50">
      <formula>OR(H37&lt;1,H38&lt;1)</formula>
    </cfRule>
  </conditionalFormatting>
  <conditionalFormatting sqref="H48">
    <cfRule type="expression" dxfId="128" priority="46">
      <formula>H48="offen"</formula>
    </cfRule>
  </conditionalFormatting>
  <conditionalFormatting sqref="H45">
    <cfRule type="expression" dxfId="127" priority="124">
      <formula>OR(H46&lt;1,H48="offen")</formula>
    </cfRule>
  </conditionalFormatting>
  <conditionalFormatting sqref="K11:K58">
    <cfRule type="expression" dxfId="126" priority="44">
      <formula>AND(H11&gt;0,ISERROR(MATCH(H11,Notenschema,0)))</formula>
    </cfRule>
  </conditionalFormatting>
  <conditionalFormatting sqref="H11">
    <cfRule type="expression" dxfId="125" priority="42">
      <formula>H11&lt;1</formula>
    </cfRule>
  </conditionalFormatting>
  <conditionalFormatting sqref="H11">
    <cfRule type="expression" dxfId="124" priority="43">
      <formula>ISERROR(MATCH(H11,Notenschema,0))</formula>
    </cfRule>
  </conditionalFormatting>
  <conditionalFormatting sqref="H13">
    <cfRule type="expression" dxfId="123" priority="40">
      <formula>H13&lt;1</formula>
    </cfRule>
  </conditionalFormatting>
  <conditionalFormatting sqref="H13">
    <cfRule type="expression" dxfId="122" priority="41">
      <formula>ISERROR(MATCH(H13,Notenschema,0))</formula>
    </cfRule>
  </conditionalFormatting>
  <conditionalFormatting sqref="H16">
    <cfRule type="expression" dxfId="121" priority="38">
      <formula>H16&lt;1</formula>
    </cfRule>
  </conditionalFormatting>
  <conditionalFormatting sqref="H16">
    <cfRule type="expression" dxfId="120" priority="39">
      <formula>ISERROR(MATCH(H16,Notenschema,0))</formula>
    </cfRule>
  </conditionalFormatting>
  <conditionalFormatting sqref="H17">
    <cfRule type="expression" dxfId="119" priority="36">
      <formula>H17&lt;1</formula>
    </cfRule>
  </conditionalFormatting>
  <conditionalFormatting sqref="H17">
    <cfRule type="expression" dxfId="118" priority="37">
      <formula>ISERROR(MATCH(H17,Notenschema,0))</formula>
    </cfRule>
  </conditionalFormatting>
  <conditionalFormatting sqref="H18">
    <cfRule type="expression" dxfId="117" priority="34">
      <formula>H18&lt;1</formula>
    </cfRule>
  </conditionalFormatting>
  <conditionalFormatting sqref="H18">
    <cfRule type="expression" dxfId="116" priority="35">
      <formula>ISERROR(MATCH(H18,Notenschema,0))</formula>
    </cfRule>
  </conditionalFormatting>
  <conditionalFormatting sqref="H21:H24">
    <cfRule type="expression" dxfId="115" priority="32">
      <formula>H21&lt;1</formula>
    </cfRule>
  </conditionalFormatting>
  <conditionalFormatting sqref="H21:H24">
    <cfRule type="expression" dxfId="114" priority="33">
      <formula>ISERROR(MATCH(H21,Notenschema,0))</formula>
    </cfRule>
  </conditionalFormatting>
  <conditionalFormatting sqref="H26:H30">
    <cfRule type="expression" dxfId="113" priority="30">
      <formula>H26&lt;1</formula>
    </cfRule>
  </conditionalFormatting>
  <conditionalFormatting sqref="H26:H30">
    <cfRule type="expression" dxfId="112" priority="31">
      <formula>ISERROR(MATCH(H26,Notenschema,0))</formula>
    </cfRule>
  </conditionalFormatting>
  <conditionalFormatting sqref="H32">
    <cfRule type="expression" dxfId="111" priority="28">
      <formula>H32&lt;1</formula>
    </cfRule>
  </conditionalFormatting>
  <conditionalFormatting sqref="H32">
    <cfRule type="expression" dxfId="110" priority="29">
      <formula>ISERROR(MATCH(H32,Notenschema,0))</formula>
    </cfRule>
  </conditionalFormatting>
  <conditionalFormatting sqref="H34">
    <cfRule type="expression" dxfId="109" priority="26">
      <formula>H34&lt;1</formula>
    </cfRule>
  </conditionalFormatting>
  <conditionalFormatting sqref="H34">
    <cfRule type="expression" dxfId="108" priority="27">
      <formula>ISERROR(MATCH(H34,Notenschema,0))</formula>
    </cfRule>
  </conditionalFormatting>
  <conditionalFormatting sqref="H35">
    <cfRule type="expression" dxfId="107" priority="24">
      <formula>H35&lt;1</formula>
    </cfRule>
  </conditionalFormatting>
  <conditionalFormatting sqref="H35">
    <cfRule type="expression" dxfId="106" priority="25">
      <formula>ISERROR(MATCH(H35,Notenschema,0))</formula>
    </cfRule>
  </conditionalFormatting>
  <conditionalFormatting sqref="H37">
    <cfRule type="expression" dxfId="105" priority="22">
      <formula>H37&lt;1</formula>
    </cfRule>
  </conditionalFormatting>
  <conditionalFormatting sqref="H37">
    <cfRule type="expression" dxfId="104" priority="23">
      <formula>ISERROR(MATCH(H37,Notenschema,0))</formula>
    </cfRule>
  </conditionalFormatting>
  <conditionalFormatting sqref="H38">
    <cfRule type="expression" dxfId="103" priority="20">
      <formula>H38&lt;1</formula>
    </cfRule>
  </conditionalFormatting>
  <conditionalFormatting sqref="H38">
    <cfRule type="expression" dxfId="102" priority="21">
      <formula>ISERROR(MATCH(H38,Notenschema,0))</formula>
    </cfRule>
  </conditionalFormatting>
  <conditionalFormatting sqref="H41:H44">
    <cfRule type="expression" dxfId="101" priority="18">
      <formula>H41&lt;1</formula>
    </cfRule>
  </conditionalFormatting>
  <conditionalFormatting sqref="H41:H44">
    <cfRule type="expression" dxfId="100" priority="19">
      <formula>ISERROR(MATCH(H41,Notenschema,0))</formula>
    </cfRule>
  </conditionalFormatting>
  <conditionalFormatting sqref="H46">
    <cfRule type="expression" dxfId="99" priority="16">
      <formula>H46&lt;1</formula>
    </cfRule>
  </conditionalFormatting>
  <conditionalFormatting sqref="H46">
    <cfRule type="expression" dxfId="98" priority="17">
      <formula>ISERROR(MATCH(H46,Notenschema,0))</formula>
    </cfRule>
  </conditionalFormatting>
  <conditionalFormatting sqref="H47">
    <cfRule type="expression" dxfId="97" priority="14">
      <formula>H47&lt;1</formula>
    </cfRule>
  </conditionalFormatting>
  <conditionalFormatting sqref="H47">
    <cfRule type="expression" dxfId="96" priority="15">
      <formula>ISERROR(MATCH(H47,Notenschema,0))</formula>
    </cfRule>
  </conditionalFormatting>
  <conditionalFormatting sqref="H49">
    <cfRule type="expression" dxfId="95" priority="12">
      <formula>H49&lt;1</formula>
    </cfRule>
  </conditionalFormatting>
  <conditionalFormatting sqref="H49">
    <cfRule type="expression" dxfId="94" priority="13">
      <formula>ISERROR(MATCH(H49,Notenschema,0))</formula>
    </cfRule>
  </conditionalFormatting>
  <conditionalFormatting sqref="H51">
    <cfRule type="expression" dxfId="93" priority="10">
      <formula>H51&lt;1</formula>
    </cfRule>
  </conditionalFormatting>
  <conditionalFormatting sqref="H51">
    <cfRule type="expression" dxfId="92" priority="11">
      <formula>ISERROR(MATCH(H51,Notenschema,0))</formula>
    </cfRule>
  </conditionalFormatting>
  <conditionalFormatting sqref="H54">
    <cfRule type="expression" dxfId="91" priority="8">
      <formula>H54&lt;1</formula>
    </cfRule>
  </conditionalFormatting>
  <conditionalFormatting sqref="H54">
    <cfRule type="expression" dxfId="90" priority="9">
      <formula>ISERROR(MATCH(H54,Notenschema,0))</formula>
    </cfRule>
  </conditionalFormatting>
  <conditionalFormatting sqref="H55">
    <cfRule type="expression" dxfId="89" priority="6">
      <formula>H55&lt;1</formula>
    </cfRule>
  </conditionalFormatting>
  <conditionalFormatting sqref="H55">
    <cfRule type="expression" dxfId="88" priority="7">
      <formula>ISERROR(MATCH(H55,Notenschema,0))</formula>
    </cfRule>
  </conditionalFormatting>
  <conditionalFormatting sqref="H57">
    <cfRule type="expression" dxfId="87" priority="4">
      <formula>H57&lt;1</formula>
    </cfRule>
  </conditionalFormatting>
  <conditionalFormatting sqref="H57">
    <cfRule type="expression" dxfId="86" priority="5">
      <formula>ISERROR(MATCH(H57,Notenschema,0))</formula>
    </cfRule>
  </conditionalFormatting>
  <conditionalFormatting sqref="H58">
    <cfRule type="expression" dxfId="85" priority="2">
      <formula>H58&lt;1</formula>
    </cfRule>
  </conditionalFormatting>
  <conditionalFormatting sqref="H58">
    <cfRule type="expression" dxfId="84" priority="3">
      <formula>ISERROR(MATCH(H58,Notenschema,0))</formula>
    </cfRule>
  </conditionalFormatting>
  <conditionalFormatting sqref="K59">
    <cfRule type="expression" dxfId="83" priority="1">
      <formula>$H$59&lt;&gt;""</formula>
    </cfRule>
  </conditionalFormatting>
  <dataValidations count="2">
    <dataValidation type="list" allowBlank="1" showInputMessage="1" showErrorMessage="1" sqref="H52 H10 H14 H20 H40 H61:H63 H33 H48">
      <formula1>"bestanden,offen"</formula1>
    </dataValidation>
    <dataValidation type="decimal" allowBlank="1" showInputMessage="1" showErrorMessage="1" sqref="G69 G71 H49:H51 H11:H13 H15:H18 H21:H32 H41:H47 H34:H38 H53:H60">
      <formula1>1</formula1>
      <formula2>4</formula2>
    </dataValidation>
  </dataValidations>
  <pageMargins left="0.70866141732283472" right="0.70866141732283472" top="0.59055118110236227" bottom="0.59055118110236227" header="0.31496062992125984" footer="0.31496062992125984"/>
  <pageSetup paperSize="9" scale="7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workbookViewId="0">
      <pane ySplit="4" topLeftCell="A5" activePane="bottomLeft" state="frozen"/>
      <selection pane="bottomLeft" activeCell="G69" sqref="G69"/>
    </sheetView>
  </sheetViews>
  <sheetFormatPr baseColWidth="10" defaultRowHeight="15" x14ac:dyDescent="0.25"/>
  <cols>
    <col min="1" max="1" width="7" style="38" customWidth="1"/>
    <col min="2" max="5" width="11.42578125" style="38"/>
    <col min="6" max="6" width="14" style="38" customWidth="1"/>
    <col min="7" max="7" width="7.28515625" style="38" customWidth="1"/>
    <col min="8" max="11" width="11.42578125" style="38"/>
    <col min="12" max="13" width="11.42578125" style="38" hidden="1" customWidth="1"/>
    <col min="14" max="16384" width="11.42578125" style="38"/>
  </cols>
  <sheetData>
    <row r="1" spans="1:12" ht="18" x14ac:dyDescent="0.25">
      <c r="A1" s="36" t="s">
        <v>0</v>
      </c>
      <c r="B1" s="36"/>
      <c r="C1" s="37"/>
      <c r="D1" s="37"/>
      <c r="E1" s="37"/>
      <c r="F1" s="37"/>
      <c r="G1" s="37"/>
      <c r="H1" s="37"/>
      <c r="I1" s="37"/>
      <c r="J1" s="37"/>
    </row>
    <row r="2" spans="1:12" x14ac:dyDescent="0.25">
      <c r="A2" s="1" t="s">
        <v>59</v>
      </c>
      <c r="B2" s="1"/>
      <c r="C2" s="2"/>
      <c r="D2" s="2"/>
      <c r="E2" s="2"/>
      <c r="F2" s="2"/>
      <c r="G2" s="2"/>
      <c r="H2" s="2"/>
      <c r="I2" s="3"/>
      <c r="J2" s="3"/>
    </row>
    <row r="3" spans="1:12" x14ac:dyDescent="0.25">
      <c r="A3" s="1" t="s">
        <v>138</v>
      </c>
      <c r="B3" s="1"/>
      <c r="C3" s="2"/>
      <c r="D3" s="2"/>
      <c r="E3" s="2"/>
      <c r="F3" s="2"/>
      <c r="G3" s="2"/>
      <c r="H3" s="2"/>
      <c r="I3" s="3"/>
      <c r="J3" s="3"/>
    </row>
    <row r="4" spans="1:12" x14ac:dyDescent="0.25">
      <c r="A4" s="1" t="s">
        <v>60</v>
      </c>
      <c r="B4" s="1"/>
      <c r="C4" s="2"/>
      <c r="D4" s="2"/>
      <c r="E4" s="2"/>
      <c r="F4" s="2"/>
      <c r="G4" s="2"/>
      <c r="H4" s="2"/>
      <c r="I4" s="3"/>
      <c r="J4" s="3"/>
    </row>
    <row r="5" spans="1:12" x14ac:dyDescent="0.25">
      <c r="A5" s="2"/>
      <c r="B5" s="2"/>
      <c r="C5" s="2"/>
      <c r="D5" s="2"/>
      <c r="E5" s="2"/>
      <c r="F5" s="2"/>
      <c r="G5" s="2"/>
      <c r="H5" s="2"/>
      <c r="I5" s="3"/>
      <c r="J5" s="3"/>
    </row>
    <row r="6" spans="1:12" x14ac:dyDescent="0.25">
      <c r="A6" s="28"/>
      <c r="B6" s="28"/>
      <c r="C6" s="28"/>
      <c r="D6" s="41"/>
      <c r="E6" s="41"/>
      <c r="F6" s="2"/>
      <c r="G6" s="39"/>
      <c r="H6" s="4"/>
      <c r="I6" s="40"/>
      <c r="J6" s="3"/>
    </row>
    <row r="7" spans="1:12" x14ac:dyDescent="0.25">
      <c r="A7" s="6" t="s">
        <v>1</v>
      </c>
      <c r="B7" s="6"/>
      <c r="C7" s="2"/>
      <c r="D7" s="2"/>
      <c r="E7" s="2"/>
      <c r="F7" s="2"/>
      <c r="G7" s="6"/>
      <c r="H7" s="5" t="s">
        <v>2</v>
      </c>
      <c r="I7" s="6"/>
      <c r="J7" s="3"/>
    </row>
    <row r="8" spans="1:12" x14ac:dyDescent="0.25">
      <c r="A8" s="2"/>
      <c r="B8" s="2"/>
      <c r="C8" s="1"/>
      <c r="D8" s="2"/>
      <c r="E8" s="2"/>
      <c r="F8" s="2"/>
      <c r="G8" s="2"/>
      <c r="H8" s="2"/>
      <c r="I8" s="3"/>
      <c r="J8" s="3"/>
    </row>
    <row r="9" spans="1:12" x14ac:dyDescent="0.25">
      <c r="A9" s="7" t="s">
        <v>3</v>
      </c>
      <c r="B9" s="31" t="s">
        <v>26</v>
      </c>
      <c r="C9" s="63" t="s">
        <v>4</v>
      </c>
      <c r="D9" s="64"/>
      <c r="E9" s="64"/>
      <c r="F9" s="64"/>
      <c r="G9" s="42" t="s">
        <v>6</v>
      </c>
      <c r="H9" s="7" t="s">
        <v>5</v>
      </c>
      <c r="I9" s="7" t="s">
        <v>33</v>
      </c>
      <c r="J9" s="7" t="s">
        <v>7</v>
      </c>
      <c r="L9" s="48" t="s">
        <v>43</v>
      </c>
    </row>
    <row r="10" spans="1:12" x14ac:dyDescent="0.25">
      <c r="A10" s="9">
        <v>1</v>
      </c>
      <c r="B10" s="32" t="s">
        <v>61</v>
      </c>
      <c r="C10" s="50" t="s">
        <v>29</v>
      </c>
      <c r="D10" s="51"/>
      <c r="E10" s="51"/>
      <c r="F10" s="51"/>
      <c r="G10" s="43">
        <v>2</v>
      </c>
      <c r="H10" s="8" t="s">
        <v>24</v>
      </c>
      <c r="I10" s="9" t="str">
        <f>IF(H10="bestanden",G10,"")</f>
        <v/>
      </c>
      <c r="J10" s="27"/>
    </row>
    <row r="11" spans="1:12" x14ac:dyDescent="0.25">
      <c r="A11" s="9">
        <v>2</v>
      </c>
      <c r="B11" s="32" t="s">
        <v>62</v>
      </c>
      <c r="C11" s="50" t="s">
        <v>63</v>
      </c>
      <c r="D11" s="51"/>
      <c r="E11" s="51"/>
      <c r="F11" s="51"/>
      <c r="G11" s="43">
        <v>4</v>
      </c>
      <c r="H11" s="8"/>
      <c r="I11" s="9" t="str">
        <f t="shared" ref="I11:I12" si="0">IF(H11&lt;1,"",G11)</f>
        <v/>
      </c>
      <c r="J11" s="52">
        <f>H11*G11</f>
        <v>0</v>
      </c>
      <c r="K11" s="56" t="s">
        <v>185</v>
      </c>
      <c r="L11" s="38" t="str">
        <f>I11</f>
        <v/>
      </c>
    </row>
    <row r="12" spans="1:12" x14ac:dyDescent="0.25">
      <c r="A12" s="9">
        <v>3</v>
      </c>
      <c r="B12" s="32" t="s">
        <v>65</v>
      </c>
      <c r="C12" s="50" t="s">
        <v>64</v>
      </c>
      <c r="D12" s="51"/>
      <c r="E12" s="51"/>
      <c r="F12" s="51"/>
      <c r="G12" s="43">
        <v>2</v>
      </c>
      <c r="H12" s="8"/>
      <c r="I12" s="9" t="str">
        <f t="shared" si="0"/>
        <v/>
      </c>
      <c r="J12" s="52">
        <f>H12*G12</f>
        <v>0</v>
      </c>
      <c r="K12" s="56" t="s">
        <v>185</v>
      </c>
      <c r="L12" s="38" t="str">
        <f>I12</f>
        <v/>
      </c>
    </row>
    <row r="13" spans="1:12" x14ac:dyDescent="0.25">
      <c r="A13" s="9">
        <v>4</v>
      </c>
      <c r="B13" s="45" t="s">
        <v>69</v>
      </c>
      <c r="C13" s="50" t="s">
        <v>8</v>
      </c>
      <c r="D13" s="51"/>
      <c r="E13" s="51"/>
      <c r="F13" s="51"/>
      <c r="G13" s="43">
        <v>6</v>
      </c>
      <c r="H13" s="46"/>
      <c r="I13" s="9"/>
      <c r="J13" s="52">
        <f>IFERROR(ROUNDDOWN((H14*G14+H15*G15)/SUM(I14:I15),1)*SUM(I14:I15),0)</f>
        <v>0</v>
      </c>
      <c r="K13" s="56"/>
      <c r="L13" s="38">
        <f>SUM(I14:I15)</f>
        <v>0</v>
      </c>
    </row>
    <row r="14" spans="1:12" x14ac:dyDescent="0.25">
      <c r="A14" s="9"/>
      <c r="B14" s="45" t="s">
        <v>70</v>
      </c>
      <c r="C14" s="50" t="s">
        <v>27</v>
      </c>
      <c r="D14" s="51"/>
      <c r="E14" s="51"/>
      <c r="F14" s="51"/>
      <c r="G14" s="43">
        <v>4</v>
      </c>
      <c r="H14" s="8"/>
      <c r="I14" s="9" t="str">
        <f t="shared" ref="I14:I40" si="1">IF(H14&lt;1,"",G14)</f>
        <v/>
      </c>
      <c r="J14" s="52"/>
      <c r="K14" s="56" t="s">
        <v>185</v>
      </c>
    </row>
    <row r="15" spans="1:12" x14ac:dyDescent="0.25">
      <c r="A15" s="9"/>
      <c r="B15" s="45" t="s">
        <v>71</v>
      </c>
      <c r="C15" s="50" t="s">
        <v>28</v>
      </c>
      <c r="D15" s="51"/>
      <c r="E15" s="51"/>
      <c r="F15" s="51"/>
      <c r="G15" s="43">
        <v>2</v>
      </c>
      <c r="H15" s="8"/>
      <c r="I15" s="9" t="str">
        <f t="shared" si="1"/>
        <v/>
      </c>
      <c r="J15" s="52"/>
      <c r="K15" s="56" t="s">
        <v>185</v>
      </c>
    </row>
    <row r="16" spans="1:12" x14ac:dyDescent="0.25">
      <c r="A16" s="9">
        <v>5</v>
      </c>
      <c r="B16" s="32" t="s">
        <v>72</v>
      </c>
      <c r="C16" s="50" t="s">
        <v>25</v>
      </c>
      <c r="D16" s="51"/>
      <c r="E16" s="51"/>
      <c r="F16" s="51"/>
      <c r="G16" s="43">
        <v>6</v>
      </c>
      <c r="H16" s="8"/>
      <c r="I16" s="9" t="str">
        <f t="shared" si="1"/>
        <v/>
      </c>
      <c r="J16" s="52">
        <f>H16*G16</f>
        <v>0</v>
      </c>
      <c r="K16" s="56" t="s">
        <v>185</v>
      </c>
      <c r="L16" s="38" t="str">
        <f t="shared" ref="L16" si="2">I16</f>
        <v/>
      </c>
    </row>
    <row r="17" spans="1:12" x14ac:dyDescent="0.25">
      <c r="A17" s="9">
        <v>6</v>
      </c>
      <c r="B17" s="32" t="s">
        <v>73</v>
      </c>
      <c r="C17" s="50" t="s">
        <v>34</v>
      </c>
      <c r="D17" s="51"/>
      <c r="E17" s="51"/>
      <c r="F17" s="51"/>
      <c r="G17" s="43">
        <v>6</v>
      </c>
      <c r="H17" s="46"/>
      <c r="I17" s="9"/>
      <c r="J17" s="52">
        <f>H19*SUM(I18:I19)</f>
        <v>0</v>
      </c>
      <c r="K17" s="56"/>
      <c r="L17" s="38">
        <f>IF(H19&gt;0,SUM(I18:I19),0)</f>
        <v>0</v>
      </c>
    </row>
    <row r="18" spans="1:12" x14ac:dyDescent="0.25">
      <c r="A18" s="9"/>
      <c r="B18" s="32" t="s">
        <v>74</v>
      </c>
      <c r="C18" s="50" t="s">
        <v>35</v>
      </c>
      <c r="D18" s="51"/>
      <c r="E18" s="51"/>
      <c r="F18" s="51"/>
      <c r="G18" s="43">
        <v>2</v>
      </c>
      <c r="H18" s="8" t="s">
        <v>24</v>
      </c>
      <c r="I18" s="9" t="str">
        <f>IF(H18="offen","",G18)</f>
        <v/>
      </c>
      <c r="J18" s="52"/>
      <c r="K18" s="56"/>
    </row>
    <row r="19" spans="1:12" x14ac:dyDescent="0.25">
      <c r="A19" s="9"/>
      <c r="B19" s="32" t="s">
        <v>75</v>
      </c>
      <c r="C19" s="50" t="s">
        <v>34</v>
      </c>
      <c r="D19" s="51"/>
      <c r="E19" s="51"/>
      <c r="F19" s="51"/>
      <c r="G19" s="43">
        <v>4</v>
      </c>
      <c r="H19" s="8"/>
      <c r="I19" s="9" t="str">
        <f t="shared" ref="I19:I22" si="3">IF(H19&lt;1,"",G19)</f>
        <v/>
      </c>
      <c r="J19" s="52"/>
      <c r="K19" s="56" t="s">
        <v>185</v>
      </c>
    </row>
    <row r="20" spans="1:12" x14ac:dyDescent="0.25">
      <c r="A20" s="9">
        <v>7</v>
      </c>
      <c r="B20" s="32" t="s">
        <v>76</v>
      </c>
      <c r="C20" s="50" t="s">
        <v>36</v>
      </c>
      <c r="D20" s="51"/>
      <c r="E20" s="51"/>
      <c r="F20" s="51"/>
      <c r="G20" s="43">
        <v>5</v>
      </c>
      <c r="H20" s="8"/>
      <c r="I20" s="9" t="str">
        <f t="shared" si="3"/>
        <v/>
      </c>
      <c r="J20" s="52">
        <f>H20*G20</f>
        <v>0</v>
      </c>
      <c r="K20" s="56" t="s">
        <v>185</v>
      </c>
      <c r="L20" s="38" t="str">
        <f>I20</f>
        <v/>
      </c>
    </row>
    <row r="21" spans="1:12" x14ac:dyDescent="0.25">
      <c r="A21" s="9">
        <v>8</v>
      </c>
      <c r="B21" s="32" t="s">
        <v>78</v>
      </c>
      <c r="C21" s="50" t="s">
        <v>77</v>
      </c>
      <c r="D21" s="51"/>
      <c r="E21" s="51"/>
      <c r="F21" s="51"/>
      <c r="G21" s="43">
        <v>4</v>
      </c>
      <c r="H21" s="8"/>
      <c r="I21" s="9" t="str">
        <f t="shared" si="3"/>
        <v/>
      </c>
      <c r="J21" s="52">
        <f>H21*G21</f>
        <v>0</v>
      </c>
      <c r="K21" s="56" t="s">
        <v>185</v>
      </c>
      <c r="L21" s="38" t="str">
        <f>I21</f>
        <v/>
      </c>
    </row>
    <row r="22" spans="1:12" x14ac:dyDescent="0.25">
      <c r="A22" s="9">
        <v>9</v>
      </c>
      <c r="B22" s="32" t="s">
        <v>79</v>
      </c>
      <c r="C22" s="50" t="s">
        <v>80</v>
      </c>
      <c r="D22" s="51"/>
      <c r="E22" s="51"/>
      <c r="F22" s="51"/>
      <c r="G22" s="43">
        <v>5</v>
      </c>
      <c r="H22" s="8"/>
      <c r="I22" s="9" t="str">
        <f t="shared" si="3"/>
        <v/>
      </c>
      <c r="J22" s="52">
        <f>H22*G22</f>
        <v>0</v>
      </c>
      <c r="K22" s="56" t="s">
        <v>185</v>
      </c>
      <c r="L22" s="38" t="str">
        <f>I22</f>
        <v/>
      </c>
    </row>
    <row r="23" spans="1:12" x14ac:dyDescent="0.25">
      <c r="A23" s="9">
        <v>10</v>
      </c>
      <c r="B23" s="32" t="s">
        <v>81</v>
      </c>
      <c r="C23" s="50" t="s">
        <v>84</v>
      </c>
      <c r="D23" s="51"/>
      <c r="E23" s="51"/>
      <c r="F23" s="51"/>
      <c r="G23" s="43">
        <v>6</v>
      </c>
      <c r="H23" s="46"/>
      <c r="I23" s="9"/>
      <c r="J23" s="52">
        <f>IFERROR(ROUNDDOWN((H24*G24+H25*G25)/SUM(I24:I25),1)*SUM(I24:I25),0)</f>
        <v>0</v>
      </c>
      <c r="K23" s="56"/>
      <c r="L23" s="38">
        <f>SUM(I24:I25)</f>
        <v>0</v>
      </c>
    </row>
    <row r="24" spans="1:12" x14ac:dyDescent="0.25">
      <c r="A24" s="9"/>
      <c r="B24" s="32" t="s">
        <v>82</v>
      </c>
      <c r="C24" s="50" t="s">
        <v>84</v>
      </c>
      <c r="D24" s="51"/>
      <c r="E24" s="51"/>
      <c r="F24" s="51"/>
      <c r="G24" s="43">
        <v>4</v>
      </c>
      <c r="H24" s="8"/>
      <c r="I24" s="9" t="str">
        <f t="shared" ref="I24:I28" si="4">IF(H24&lt;1,"",G24)</f>
        <v/>
      </c>
      <c r="J24" s="52"/>
      <c r="K24" s="56" t="s">
        <v>185</v>
      </c>
    </row>
    <row r="25" spans="1:12" x14ac:dyDescent="0.25">
      <c r="A25" s="9"/>
      <c r="B25" s="32" t="s">
        <v>83</v>
      </c>
      <c r="C25" s="50" t="s">
        <v>85</v>
      </c>
      <c r="D25" s="51"/>
      <c r="E25" s="51"/>
      <c r="F25" s="51"/>
      <c r="G25" s="43">
        <v>2</v>
      </c>
      <c r="H25" s="8"/>
      <c r="I25" s="9" t="str">
        <f t="shared" si="4"/>
        <v/>
      </c>
      <c r="J25" s="52"/>
      <c r="K25" s="56" t="s">
        <v>185</v>
      </c>
    </row>
    <row r="26" spans="1:12" x14ac:dyDescent="0.25">
      <c r="A26" s="9">
        <v>11</v>
      </c>
      <c r="B26" s="32" t="s">
        <v>86</v>
      </c>
      <c r="C26" s="50" t="s">
        <v>87</v>
      </c>
      <c r="D26" s="51"/>
      <c r="E26" s="51"/>
      <c r="F26" s="51"/>
      <c r="G26" s="43">
        <v>4</v>
      </c>
      <c r="H26" s="8"/>
      <c r="I26" s="9" t="str">
        <f t="shared" si="4"/>
        <v/>
      </c>
      <c r="J26" s="52">
        <f>H26*G26</f>
        <v>0</v>
      </c>
      <c r="K26" s="56" t="s">
        <v>185</v>
      </c>
      <c r="L26" s="38" t="str">
        <f>I26</f>
        <v/>
      </c>
    </row>
    <row r="27" spans="1:12" x14ac:dyDescent="0.25">
      <c r="A27" s="9">
        <v>13</v>
      </c>
      <c r="B27" s="32" t="s">
        <v>139</v>
      </c>
      <c r="C27" s="50" t="s">
        <v>140</v>
      </c>
      <c r="D27" s="51"/>
      <c r="E27" s="51"/>
      <c r="F27" s="51"/>
      <c r="G27" s="43">
        <v>4</v>
      </c>
      <c r="H27" s="8" t="s">
        <v>24</v>
      </c>
      <c r="I27" s="9" t="str">
        <f>IF(H27="bestanden",G27,"")</f>
        <v/>
      </c>
      <c r="J27" s="27"/>
      <c r="K27" s="56"/>
    </row>
    <row r="28" spans="1:12" x14ac:dyDescent="0.25">
      <c r="A28" s="9">
        <v>14</v>
      </c>
      <c r="B28" s="32" t="s">
        <v>89</v>
      </c>
      <c r="C28" s="50" t="s">
        <v>91</v>
      </c>
      <c r="D28" s="51"/>
      <c r="E28" s="51"/>
      <c r="F28" s="51"/>
      <c r="G28" s="43">
        <v>5</v>
      </c>
      <c r="H28" s="8"/>
      <c r="I28" s="9" t="str">
        <f t="shared" si="4"/>
        <v/>
      </c>
      <c r="J28" s="52">
        <f t="shared" ref="J28" si="5">H28*G28</f>
        <v>0</v>
      </c>
      <c r="K28" s="56" t="s">
        <v>185</v>
      </c>
      <c r="L28" s="38" t="str">
        <f t="shared" ref="L28" si="6">I28</f>
        <v/>
      </c>
    </row>
    <row r="29" spans="1:12" x14ac:dyDescent="0.25">
      <c r="A29" s="9">
        <v>19</v>
      </c>
      <c r="B29" s="32" t="s">
        <v>141</v>
      </c>
      <c r="C29" s="50" t="s">
        <v>144</v>
      </c>
      <c r="D29" s="51"/>
      <c r="E29" s="51"/>
      <c r="F29" s="51"/>
      <c r="G29" s="43">
        <v>6</v>
      </c>
      <c r="H29" s="46"/>
      <c r="I29" s="9"/>
      <c r="J29" s="52">
        <f>H30*SUM(I30:I31)</f>
        <v>0</v>
      </c>
      <c r="K29" s="56"/>
      <c r="L29" s="38">
        <f>IF(H30&gt;0,SUM(I30:I31),0)</f>
        <v>0</v>
      </c>
    </row>
    <row r="30" spans="1:12" x14ac:dyDescent="0.25">
      <c r="A30" s="9"/>
      <c r="B30" s="32" t="s">
        <v>142</v>
      </c>
      <c r="C30" s="50" t="s">
        <v>145</v>
      </c>
      <c r="D30" s="51"/>
      <c r="E30" s="51"/>
      <c r="F30" s="51"/>
      <c r="G30" s="43">
        <v>4</v>
      </c>
      <c r="H30" s="8"/>
      <c r="I30" s="9" t="str">
        <f t="shared" ref="I30" si="7">IF(H30&lt;1,"",G30)</f>
        <v/>
      </c>
      <c r="J30" s="52"/>
      <c r="K30" s="56" t="s">
        <v>185</v>
      </c>
    </row>
    <row r="31" spans="1:12" x14ac:dyDescent="0.25">
      <c r="A31" s="9"/>
      <c r="B31" s="32" t="s">
        <v>143</v>
      </c>
      <c r="C31" s="50" t="s">
        <v>146</v>
      </c>
      <c r="D31" s="51"/>
      <c r="E31" s="51"/>
      <c r="F31" s="51"/>
      <c r="G31" s="43">
        <v>2</v>
      </c>
      <c r="H31" s="8" t="s">
        <v>24</v>
      </c>
      <c r="I31" s="9" t="str">
        <f>IF(H31&lt;&gt;"bestanden","",G31)</f>
        <v/>
      </c>
      <c r="J31" s="52"/>
      <c r="K31" s="56"/>
    </row>
    <row r="32" spans="1:12" x14ac:dyDescent="0.25">
      <c r="A32" s="9">
        <v>20</v>
      </c>
      <c r="B32" s="32" t="s">
        <v>147</v>
      </c>
      <c r="C32" s="50" t="s">
        <v>148</v>
      </c>
      <c r="D32" s="51"/>
      <c r="E32" s="51"/>
      <c r="F32" s="51"/>
      <c r="G32" s="43">
        <v>5</v>
      </c>
      <c r="H32" s="8"/>
      <c r="I32" s="9" t="str">
        <f t="shared" ref="I32" si="8">IF(H32&lt;1,"",G32)</f>
        <v/>
      </c>
      <c r="J32" s="52">
        <f>H32*G32</f>
        <v>0</v>
      </c>
      <c r="K32" s="56" t="s">
        <v>185</v>
      </c>
      <c r="L32" s="38" t="str">
        <f>I32</f>
        <v/>
      </c>
    </row>
    <row r="33" spans="1:12" x14ac:dyDescent="0.25">
      <c r="A33" s="9">
        <v>21</v>
      </c>
      <c r="B33" s="32" t="s">
        <v>149</v>
      </c>
      <c r="C33" s="50" t="s">
        <v>152</v>
      </c>
      <c r="D33" s="51"/>
      <c r="E33" s="51"/>
      <c r="F33" s="51"/>
      <c r="G33" s="43">
        <v>6</v>
      </c>
      <c r="H33" s="46"/>
      <c r="I33" s="9"/>
      <c r="J33" s="52">
        <f>IFERROR(ROUNDDOWN((H34*G34+H35*G35)/SUM(I34:I35),1)*SUM(I34:I35),0)</f>
        <v>0</v>
      </c>
      <c r="K33" s="56"/>
      <c r="L33" s="38">
        <f>SUM(I34:I35)</f>
        <v>0</v>
      </c>
    </row>
    <row r="34" spans="1:12" x14ac:dyDescent="0.25">
      <c r="A34" s="9"/>
      <c r="B34" s="32" t="s">
        <v>150</v>
      </c>
      <c r="C34" s="50" t="s">
        <v>153</v>
      </c>
      <c r="D34" s="51"/>
      <c r="E34" s="51"/>
      <c r="F34" s="51"/>
      <c r="G34" s="43">
        <v>4</v>
      </c>
      <c r="H34" s="8"/>
      <c r="I34" s="9" t="str">
        <f t="shared" ref="I34:I35" si="9">IF(H34&lt;1,"",G34)</f>
        <v/>
      </c>
      <c r="J34" s="52"/>
      <c r="K34" s="56" t="s">
        <v>185</v>
      </c>
    </row>
    <row r="35" spans="1:12" x14ac:dyDescent="0.25">
      <c r="A35" s="9"/>
      <c r="B35" s="32" t="s">
        <v>151</v>
      </c>
      <c r="C35" s="50" t="s">
        <v>107</v>
      </c>
      <c r="D35" s="51"/>
      <c r="E35" s="51"/>
      <c r="F35" s="51"/>
      <c r="G35" s="43">
        <v>2</v>
      </c>
      <c r="H35" s="8"/>
      <c r="I35" s="9" t="str">
        <f t="shared" si="9"/>
        <v/>
      </c>
      <c r="J35" s="52"/>
      <c r="K35" s="56" t="s">
        <v>185</v>
      </c>
    </row>
    <row r="36" spans="1:12" x14ac:dyDescent="0.25">
      <c r="A36" s="9">
        <v>22</v>
      </c>
      <c r="B36" s="32" t="s">
        <v>108</v>
      </c>
      <c r="C36" s="50" t="s">
        <v>9</v>
      </c>
      <c r="D36" s="51"/>
      <c r="E36" s="51"/>
      <c r="F36" s="51"/>
      <c r="G36" s="43">
        <v>9</v>
      </c>
      <c r="H36" s="46"/>
      <c r="I36" s="9"/>
      <c r="J36" s="52">
        <f>H38*SUM(I37:I38)</f>
        <v>0</v>
      </c>
      <c r="K36" s="56"/>
      <c r="L36" s="38">
        <f>IF(H38&gt;0,SUM(I37:I38),0)</f>
        <v>0</v>
      </c>
    </row>
    <row r="37" spans="1:12" x14ac:dyDescent="0.25">
      <c r="A37" s="9"/>
      <c r="B37" s="32" t="s">
        <v>109</v>
      </c>
      <c r="C37" s="50" t="s">
        <v>37</v>
      </c>
      <c r="D37" s="51"/>
      <c r="E37" s="51"/>
      <c r="F37" s="51"/>
      <c r="G37" s="43">
        <v>2</v>
      </c>
      <c r="H37" s="8" t="s">
        <v>24</v>
      </c>
      <c r="I37" s="9" t="str">
        <f>IF(H37="offen","",G37)</f>
        <v/>
      </c>
      <c r="J37" s="52"/>
      <c r="K37" s="56"/>
    </row>
    <row r="38" spans="1:12" x14ac:dyDescent="0.25">
      <c r="A38" s="9"/>
      <c r="B38" s="32" t="s">
        <v>110</v>
      </c>
      <c r="C38" s="50" t="s">
        <v>9</v>
      </c>
      <c r="D38" s="51"/>
      <c r="E38" s="51"/>
      <c r="F38" s="51"/>
      <c r="G38" s="43">
        <v>7</v>
      </c>
      <c r="H38" s="8"/>
      <c r="I38" s="9" t="str">
        <f t="shared" ref="I38" si="10">IF(H38&lt;1,"",G38)</f>
        <v/>
      </c>
      <c r="J38" s="52"/>
      <c r="K38" s="56" t="s">
        <v>185</v>
      </c>
    </row>
    <row r="39" spans="1:12" x14ac:dyDescent="0.25">
      <c r="A39" s="9">
        <v>23</v>
      </c>
      <c r="B39" s="32" t="s">
        <v>111</v>
      </c>
      <c r="C39" s="50" t="s">
        <v>10</v>
      </c>
      <c r="D39" s="51"/>
      <c r="E39" s="51"/>
      <c r="F39" s="51"/>
      <c r="G39" s="43">
        <v>5</v>
      </c>
      <c r="H39" s="8"/>
      <c r="I39" s="9" t="str">
        <f t="shared" si="1"/>
        <v/>
      </c>
      <c r="J39" s="52">
        <f>H39*G39</f>
        <v>0</v>
      </c>
      <c r="K39" s="56" t="s">
        <v>185</v>
      </c>
      <c r="L39" s="38" t="str">
        <f>I39</f>
        <v/>
      </c>
    </row>
    <row r="40" spans="1:12" x14ac:dyDescent="0.25">
      <c r="A40" s="9">
        <v>31</v>
      </c>
      <c r="B40" s="32" t="s">
        <v>154</v>
      </c>
      <c r="C40" s="50" t="s">
        <v>155</v>
      </c>
      <c r="D40" s="51"/>
      <c r="E40" s="51"/>
      <c r="F40" s="51"/>
      <c r="G40" s="43">
        <v>6</v>
      </c>
      <c r="H40" s="8"/>
      <c r="I40" s="9" t="str">
        <f t="shared" si="1"/>
        <v/>
      </c>
      <c r="J40" s="52">
        <f t="shared" ref="J40" si="11">H40*G40</f>
        <v>0</v>
      </c>
      <c r="K40" s="56" t="s">
        <v>185</v>
      </c>
      <c r="L40" s="38" t="str">
        <f t="shared" ref="L40" si="12">I40</f>
        <v/>
      </c>
    </row>
    <row r="41" spans="1:12" x14ac:dyDescent="0.25">
      <c r="A41" s="9">
        <v>32</v>
      </c>
      <c r="B41" s="32" t="s">
        <v>156</v>
      </c>
      <c r="C41" s="50" t="s">
        <v>46</v>
      </c>
      <c r="D41" s="51"/>
      <c r="E41" s="51"/>
      <c r="F41" s="51"/>
      <c r="G41" s="43">
        <v>4</v>
      </c>
      <c r="H41" s="46"/>
      <c r="I41" s="9"/>
      <c r="J41" s="52">
        <f>IFERROR(ROUNDDOWN((H42*G42+H43*G43)/SUM(I42:I43),1)*SUM(I42:I43),0)</f>
        <v>0</v>
      </c>
      <c r="K41" s="56"/>
      <c r="L41" s="38">
        <f>SUM(I42:I43)</f>
        <v>0</v>
      </c>
    </row>
    <row r="42" spans="1:12" x14ac:dyDescent="0.25">
      <c r="A42" s="9"/>
      <c r="B42" s="32" t="s">
        <v>157</v>
      </c>
      <c r="C42" s="50" t="s">
        <v>47</v>
      </c>
      <c r="D42" s="51"/>
      <c r="E42" s="51"/>
      <c r="F42" s="51"/>
      <c r="G42" s="43">
        <v>2</v>
      </c>
      <c r="H42" s="8"/>
      <c r="I42" s="9" t="str">
        <f t="shared" ref="I42:I43" si="13">IF(H42&lt;1,"",G42)</f>
        <v/>
      </c>
      <c r="J42" s="52"/>
      <c r="K42" s="56" t="s">
        <v>185</v>
      </c>
    </row>
    <row r="43" spans="1:12" x14ac:dyDescent="0.25">
      <c r="A43" s="9"/>
      <c r="B43" s="32" t="s">
        <v>158</v>
      </c>
      <c r="C43" s="50" t="s">
        <v>48</v>
      </c>
      <c r="D43" s="51"/>
      <c r="E43" s="51"/>
      <c r="F43" s="51"/>
      <c r="G43" s="43">
        <v>2</v>
      </c>
      <c r="H43" s="8"/>
      <c r="I43" s="9" t="str">
        <f t="shared" si="13"/>
        <v/>
      </c>
      <c r="J43" s="52"/>
      <c r="K43" s="56" t="s">
        <v>185</v>
      </c>
    </row>
    <row r="44" spans="1:12" x14ac:dyDescent="0.25">
      <c r="A44" s="9">
        <v>33</v>
      </c>
      <c r="B44" s="32" t="s">
        <v>159</v>
      </c>
      <c r="C44" s="50" t="s">
        <v>45</v>
      </c>
      <c r="D44" s="51"/>
      <c r="E44" s="51"/>
      <c r="F44" s="51"/>
      <c r="G44" s="43">
        <v>6</v>
      </c>
      <c r="H44" s="46"/>
      <c r="I44" s="9"/>
      <c r="J44" s="52">
        <f>H46*SUM(I45:I46)</f>
        <v>0</v>
      </c>
      <c r="K44" s="56"/>
      <c r="L44" s="38">
        <f>IF(H46&gt;0,SUM(I45:I46),0)</f>
        <v>0</v>
      </c>
    </row>
    <row r="45" spans="1:12" x14ac:dyDescent="0.25">
      <c r="A45" s="9"/>
      <c r="B45" s="32" t="s">
        <v>160</v>
      </c>
      <c r="C45" s="50" t="s">
        <v>45</v>
      </c>
      <c r="D45" s="51"/>
      <c r="E45" s="51"/>
      <c r="F45" s="51"/>
      <c r="G45" s="43">
        <v>4</v>
      </c>
      <c r="H45" s="8" t="s">
        <v>24</v>
      </c>
      <c r="I45" s="9" t="str">
        <f>IF(H45="offen","",G45)</f>
        <v/>
      </c>
      <c r="J45" s="52"/>
      <c r="K45" s="56"/>
    </row>
    <row r="46" spans="1:12" x14ac:dyDescent="0.25">
      <c r="A46" s="9"/>
      <c r="B46" s="32" t="s">
        <v>161</v>
      </c>
      <c r="C46" s="50" t="s">
        <v>162</v>
      </c>
      <c r="D46" s="51"/>
      <c r="E46" s="51"/>
      <c r="F46" s="51"/>
      <c r="G46" s="43">
        <v>2</v>
      </c>
      <c r="H46" s="8"/>
      <c r="I46" s="9" t="str">
        <f t="shared" ref="I46" si="14">IF(H46&lt;1,"",G46)</f>
        <v/>
      </c>
      <c r="J46" s="52"/>
      <c r="K46" s="56" t="s">
        <v>185</v>
      </c>
    </row>
    <row r="47" spans="1:12" x14ac:dyDescent="0.25">
      <c r="A47" s="9">
        <v>34</v>
      </c>
      <c r="B47" s="32" t="s">
        <v>164</v>
      </c>
      <c r="C47" s="50" t="s">
        <v>163</v>
      </c>
      <c r="D47" s="51"/>
      <c r="E47" s="51"/>
      <c r="F47" s="51"/>
      <c r="G47" s="43">
        <v>5</v>
      </c>
      <c r="H47" s="8"/>
      <c r="I47" s="9" t="str">
        <f t="shared" ref="I47" si="15">IF(H47&lt;1,"",G47)</f>
        <v/>
      </c>
      <c r="J47" s="52">
        <f t="shared" ref="J47" si="16">H47*G47</f>
        <v>0</v>
      </c>
      <c r="K47" s="56" t="s">
        <v>185</v>
      </c>
      <c r="L47" s="38" t="str">
        <f t="shared" ref="L47" si="17">I47</f>
        <v/>
      </c>
    </row>
    <row r="48" spans="1:12" x14ac:dyDescent="0.25">
      <c r="A48" s="9">
        <v>35</v>
      </c>
      <c r="B48" s="32" t="s">
        <v>165</v>
      </c>
      <c r="C48" s="50" t="s">
        <v>49</v>
      </c>
      <c r="D48" s="51"/>
      <c r="E48" s="51"/>
      <c r="F48" s="51"/>
      <c r="G48" s="43">
        <v>5</v>
      </c>
      <c r="H48" s="8"/>
      <c r="I48" s="9" t="str">
        <f t="shared" ref="I48" si="18">IF(H48&lt;1,"",G48)</f>
        <v/>
      </c>
      <c r="J48" s="52">
        <f t="shared" ref="J48" si="19">H48*G48</f>
        <v>0</v>
      </c>
      <c r="K48" s="56" t="s">
        <v>185</v>
      </c>
      <c r="L48" s="38" t="str">
        <f t="shared" ref="L48" si="20">I48</f>
        <v/>
      </c>
    </row>
    <row r="49" spans="1:13" x14ac:dyDescent="0.25">
      <c r="A49" s="9">
        <v>36</v>
      </c>
      <c r="B49" s="32" t="s">
        <v>166</v>
      </c>
      <c r="C49" s="50" t="s">
        <v>50</v>
      </c>
      <c r="D49" s="51"/>
      <c r="E49" s="51"/>
      <c r="F49" s="51"/>
      <c r="G49" s="43">
        <v>6</v>
      </c>
      <c r="H49" s="46"/>
      <c r="I49" s="9"/>
      <c r="J49" s="52">
        <f>IFERROR(ROUNDDOWN((H50*G50+H51*G51+H52*G52)/SUM(I50:I52),1)*SUM(I50:I52),0)</f>
        <v>0</v>
      </c>
      <c r="K49" s="56"/>
      <c r="L49" s="38">
        <f>SUM(I50:I52)</f>
        <v>0</v>
      </c>
    </row>
    <row r="50" spans="1:13" x14ac:dyDescent="0.25">
      <c r="A50" s="9"/>
      <c r="B50" s="32" t="s">
        <v>167</v>
      </c>
      <c r="C50" s="50" t="s">
        <v>51</v>
      </c>
      <c r="D50" s="51"/>
      <c r="E50" s="51"/>
      <c r="F50" s="51"/>
      <c r="G50" s="43">
        <v>2</v>
      </c>
      <c r="H50" s="8"/>
      <c r="I50" s="9" t="str">
        <f t="shared" ref="I50:I51" si="21">IF(H50&lt;1,"",G50)</f>
        <v/>
      </c>
      <c r="J50" s="52"/>
      <c r="K50" s="56" t="s">
        <v>185</v>
      </c>
    </row>
    <row r="51" spans="1:13" x14ac:dyDescent="0.25">
      <c r="A51" s="9"/>
      <c r="B51" s="32" t="s">
        <v>168</v>
      </c>
      <c r="C51" s="50" t="s">
        <v>52</v>
      </c>
      <c r="D51" s="51"/>
      <c r="E51" s="51"/>
      <c r="F51" s="51"/>
      <c r="G51" s="43">
        <v>2</v>
      </c>
      <c r="H51" s="8"/>
      <c r="I51" s="9" t="str">
        <f t="shared" si="21"/>
        <v/>
      </c>
      <c r="J51" s="52"/>
      <c r="K51" s="56" t="s">
        <v>185</v>
      </c>
    </row>
    <row r="52" spans="1:13" x14ac:dyDescent="0.25">
      <c r="A52" s="9"/>
      <c r="B52" s="32" t="s">
        <v>169</v>
      </c>
      <c r="C52" s="50" t="s">
        <v>53</v>
      </c>
      <c r="D52" s="51"/>
      <c r="E52" s="51"/>
      <c r="F52" s="51"/>
      <c r="G52" s="43">
        <v>2</v>
      </c>
      <c r="H52" s="8"/>
      <c r="I52" s="9" t="str">
        <f t="shared" ref="I52:I53" si="22">IF(H52&lt;1,"",G52)</f>
        <v/>
      </c>
      <c r="J52" s="52"/>
      <c r="K52" s="56" t="s">
        <v>185</v>
      </c>
    </row>
    <row r="53" spans="1:13" x14ac:dyDescent="0.25">
      <c r="A53" s="9">
        <v>37</v>
      </c>
      <c r="B53" s="32" t="s">
        <v>170</v>
      </c>
      <c r="C53" s="50" t="s">
        <v>171</v>
      </c>
      <c r="D53" s="51"/>
      <c r="E53" s="51"/>
      <c r="F53" s="51"/>
      <c r="G53" s="43">
        <v>5</v>
      </c>
      <c r="H53" s="8"/>
      <c r="I53" s="9" t="str">
        <f t="shared" si="22"/>
        <v/>
      </c>
      <c r="J53" s="52">
        <f t="shared" ref="J53" si="23">H53*G53</f>
        <v>0</v>
      </c>
      <c r="K53" s="56" t="s">
        <v>185</v>
      </c>
      <c r="L53" s="38" t="str">
        <f t="shared" ref="L53" si="24">I53</f>
        <v/>
      </c>
    </row>
    <row r="54" spans="1:13" ht="33" customHeight="1" x14ac:dyDescent="0.25">
      <c r="A54" s="9">
        <v>38</v>
      </c>
      <c r="B54" s="54" t="s">
        <v>172</v>
      </c>
      <c r="C54" s="67" t="s">
        <v>173</v>
      </c>
      <c r="D54" s="68"/>
      <c r="E54" s="68"/>
      <c r="F54" s="68"/>
      <c r="G54" s="43">
        <v>5</v>
      </c>
      <c r="H54" s="8"/>
      <c r="I54" s="9" t="str">
        <f t="shared" ref="I54:I56" si="25">IF(H54&lt;1,"",G54)</f>
        <v/>
      </c>
      <c r="J54" s="52">
        <f t="shared" ref="J54:J56" si="26">H54*G54</f>
        <v>0</v>
      </c>
      <c r="K54" s="56" t="s">
        <v>185</v>
      </c>
      <c r="L54" s="38" t="str">
        <f t="shared" ref="L54:L56" si="27">I54</f>
        <v/>
      </c>
    </row>
    <row r="55" spans="1:13" x14ac:dyDescent="0.25">
      <c r="A55" s="9">
        <v>39</v>
      </c>
      <c r="B55" s="32" t="s">
        <v>174</v>
      </c>
      <c r="C55" s="50" t="s">
        <v>54</v>
      </c>
      <c r="D55" s="51"/>
      <c r="E55" s="51"/>
      <c r="F55" s="51"/>
      <c r="G55" s="43">
        <v>5</v>
      </c>
      <c r="H55" s="8"/>
      <c r="I55" s="9" t="str">
        <f t="shared" si="25"/>
        <v/>
      </c>
      <c r="J55" s="52">
        <f t="shared" si="26"/>
        <v>0</v>
      </c>
      <c r="K55" s="56" t="s">
        <v>185</v>
      </c>
      <c r="L55" s="38" t="str">
        <f t="shared" si="27"/>
        <v/>
      </c>
    </row>
    <row r="56" spans="1:13" x14ac:dyDescent="0.25">
      <c r="A56" s="9">
        <v>40</v>
      </c>
      <c r="B56" s="32" t="s">
        <v>175</v>
      </c>
      <c r="C56" s="50" t="s">
        <v>176</v>
      </c>
      <c r="D56" s="51"/>
      <c r="E56" s="51"/>
      <c r="F56" s="51"/>
      <c r="G56" s="43">
        <v>6</v>
      </c>
      <c r="H56" s="8"/>
      <c r="I56" s="9" t="str">
        <f t="shared" si="25"/>
        <v/>
      </c>
      <c r="J56" s="52">
        <f t="shared" si="26"/>
        <v>0</v>
      </c>
      <c r="K56" s="56" t="s">
        <v>185</v>
      </c>
      <c r="L56" s="38" t="str">
        <f t="shared" si="27"/>
        <v/>
      </c>
    </row>
    <row r="57" spans="1:13" x14ac:dyDescent="0.25">
      <c r="A57" s="9">
        <v>45</v>
      </c>
      <c r="B57" s="32" t="s">
        <v>178</v>
      </c>
      <c r="C57" s="65" t="s">
        <v>14</v>
      </c>
      <c r="D57" s="66"/>
      <c r="E57" s="66"/>
      <c r="F57" s="66"/>
      <c r="G57" s="44">
        <v>10</v>
      </c>
      <c r="H57" s="69"/>
      <c r="I57" s="9" t="str">
        <f t="shared" ref="I57:I58" si="28">IF(H57&lt;1,"",G57)</f>
        <v/>
      </c>
      <c r="J57" s="52">
        <f t="shared" ref="J57" si="29">H57*G57</f>
        <v>0</v>
      </c>
      <c r="K57" s="70" t="s">
        <v>187</v>
      </c>
      <c r="L57" s="38" t="str">
        <f t="shared" ref="L57" si="30">I57</f>
        <v/>
      </c>
    </row>
    <row r="58" spans="1:13" x14ac:dyDescent="0.25">
      <c r="A58" s="9">
        <v>46</v>
      </c>
      <c r="B58" s="32" t="s">
        <v>179</v>
      </c>
      <c r="C58" s="65" t="s">
        <v>15</v>
      </c>
      <c r="D58" s="66"/>
      <c r="E58" s="66"/>
      <c r="F58" s="66"/>
      <c r="G58" s="43">
        <v>12</v>
      </c>
      <c r="H58" s="46"/>
      <c r="I58" s="9" t="str">
        <f t="shared" si="28"/>
        <v/>
      </c>
      <c r="J58" s="52"/>
    </row>
    <row r="59" spans="1:13" x14ac:dyDescent="0.25">
      <c r="A59" s="9"/>
      <c r="B59" s="32" t="s">
        <v>180</v>
      </c>
      <c r="C59" s="50" t="s">
        <v>40</v>
      </c>
      <c r="D59" s="51"/>
      <c r="E59" s="51"/>
      <c r="F59" s="51"/>
      <c r="G59" s="43">
        <v>4</v>
      </c>
      <c r="H59" s="8" t="s">
        <v>24</v>
      </c>
      <c r="I59" s="9" t="str">
        <f>IF(H59="offen","",G59)</f>
        <v/>
      </c>
      <c r="J59" s="52"/>
    </row>
    <row r="60" spans="1:13" x14ac:dyDescent="0.25">
      <c r="A60" s="9"/>
      <c r="B60" s="32" t="s">
        <v>181</v>
      </c>
      <c r="C60" s="50" t="s">
        <v>41</v>
      </c>
      <c r="D60" s="51"/>
      <c r="E60" s="51"/>
      <c r="F60" s="51"/>
      <c r="G60" s="43">
        <v>8</v>
      </c>
      <c r="H60" s="8" t="s">
        <v>24</v>
      </c>
      <c r="I60" s="9" t="str">
        <f>IF(H60="offen","",G60)</f>
        <v/>
      </c>
      <c r="J60" s="52"/>
    </row>
    <row r="61" spans="1:13" x14ac:dyDescent="0.25">
      <c r="A61" s="9" t="s">
        <v>183</v>
      </c>
      <c r="B61" s="32" t="s">
        <v>184</v>
      </c>
      <c r="C61" s="65" t="s">
        <v>16</v>
      </c>
      <c r="D61" s="66"/>
      <c r="E61" s="66"/>
      <c r="F61" s="66"/>
      <c r="G61" s="44">
        <v>30</v>
      </c>
      <c r="H61" s="8" t="s">
        <v>24</v>
      </c>
      <c r="I61" s="9" t="str">
        <f>IF(H61="offen","",G61)</f>
        <v/>
      </c>
      <c r="J61" s="52"/>
    </row>
    <row r="62" spans="1:13" x14ac:dyDescent="0.25">
      <c r="A62" s="29"/>
      <c r="B62" s="33"/>
      <c r="C62" s="10" t="s">
        <v>17</v>
      </c>
      <c r="D62" s="11"/>
      <c r="E62" s="11"/>
      <c r="F62" s="11"/>
      <c r="G62" s="12" t="s">
        <v>18</v>
      </c>
      <c r="H62" s="13">
        <f>SUM(H11:H57)</f>
        <v>0</v>
      </c>
      <c r="I62" s="9"/>
      <c r="J62" s="53">
        <f>IF(H62=0,0,SUM(J10:J57)/L62)</f>
        <v>0</v>
      </c>
      <c r="L62" s="38">
        <f>SUM(L11:L57)</f>
        <v>0</v>
      </c>
      <c r="M62" s="38">
        <f t="array" ref="M62">SUM(IF(A10:A61&gt;0,G10:G61,0))</f>
        <v>195</v>
      </c>
    </row>
    <row r="63" spans="1:13" x14ac:dyDescent="0.25">
      <c r="A63" s="25"/>
      <c r="B63" s="25"/>
      <c r="C63" s="61" t="s">
        <v>23</v>
      </c>
      <c r="D63" s="62"/>
      <c r="E63" s="62"/>
      <c r="F63" s="62"/>
      <c r="G63" s="62"/>
      <c r="H63" s="16"/>
      <c r="I63" s="26">
        <f>SUM(I10:I61)</f>
        <v>0</v>
      </c>
      <c r="J63" s="30"/>
    </row>
    <row r="64" spans="1:13" x14ac:dyDescent="0.25">
      <c r="A64" s="2"/>
      <c r="B64" s="2"/>
      <c r="C64" s="2"/>
      <c r="D64" s="3"/>
      <c r="E64" s="3"/>
      <c r="F64" s="3"/>
      <c r="G64" s="3"/>
      <c r="H64" s="3"/>
      <c r="I64" s="15"/>
      <c r="J64" s="11"/>
    </row>
    <row r="65" spans="1:10" x14ac:dyDescent="0.25">
      <c r="A65" s="1" t="s">
        <v>137</v>
      </c>
      <c r="B65" s="1"/>
      <c r="C65" s="2"/>
      <c r="D65" s="16"/>
      <c r="E65" s="16"/>
      <c r="F65" s="16"/>
      <c r="G65" s="14">
        <f>J62</f>
        <v>0</v>
      </c>
      <c r="H65" s="17" t="s">
        <v>30</v>
      </c>
      <c r="I65" s="57">
        <f>G65*0.75</f>
        <v>0</v>
      </c>
      <c r="J65" s="58"/>
    </row>
    <row r="66" spans="1:10" x14ac:dyDescent="0.25">
      <c r="A66" s="2"/>
      <c r="B66" s="2"/>
      <c r="C66" s="1"/>
      <c r="D66" s="16"/>
      <c r="E66" s="16"/>
      <c r="F66" s="16"/>
      <c r="G66" s="18"/>
      <c r="H66" s="16"/>
      <c r="I66" s="19"/>
      <c r="J66" s="20"/>
    </row>
    <row r="67" spans="1:10" x14ac:dyDescent="0.25">
      <c r="A67" s="1" t="s">
        <v>19</v>
      </c>
      <c r="B67" s="1"/>
      <c r="C67" s="2"/>
      <c r="D67" s="16"/>
      <c r="E67" s="16"/>
      <c r="F67" s="16"/>
      <c r="G67" s="8"/>
      <c r="H67" s="17" t="s">
        <v>31</v>
      </c>
      <c r="I67" s="57">
        <f>G67*0.2</f>
        <v>0</v>
      </c>
      <c r="J67" s="58"/>
    </row>
    <row r="68" spans="1:10" x14ac:dyDescent="0.25">
      <c r="A68" s="2"/>
      <c r="B68" s="2"/>
      <c r="C68" s="2"/>
      <c r="D68" s="2"/>
      <c r="E68" s="2"/>
      <c r="F68" s="2"/>
      <c r="G68" s="2"/>
      <c r="H68" s="21"/>
      <c r="I68" s="19"/>
      <c r="J68" s="20"/>
    </row>
    <row r="69" spans="1:10" x14ac:dyDescent="0.25">
      <c r="A69" s="1" t="s">
        <v>20</v>
      </c>
      <c r="B69" s="1"/>
      <c r="C69" s="2"/>
      <c r="D69" s="2"/>
      <c r="E69" s="2"/>
      <c r="F69" s="2"/>
      <c r="G69" s="22"/>
      <c r="H69" s="23" t="s">
        <v>21</v>
      </c>
      <c r="I69" s="57">
        <f>G69*0.05</f>
        <v>0</v>
      </c>
      <c r="J69" s="58"/>
    </row>
    <row r="70" spans="1:10" ht="15.75" thickBot="1" x14ac:dyDescent="0.3">
      <c r="A70" s="2"/>
      <c r="B70" s="2"/>
      <c r="C70" s="2"/>
      <c r="D70" s="2"/>
      <c r="E70" s="2"/>
      <c r="F70" s="2"/>
      <c r="G70" s="2"/>
      <c r="H70" s="2"/>
      <c r="I70" s="3"/>
      <c r="J70" s="3"/>
    </row>
    <row r="71" spans="1:10" ht="15.75" thickBot="1" x14ac:dyDescent="0.3">
      <c r="A71" s="1" t="s">
        <v>22</v>
      </c>
      <c r="B71" s="1"/>
      <c r="C71" s="2"/>
      <c r="D71" s="1"/>
      <c r="E71" s="1"/>
      <c r="F71" s="1"/>
      <c r="G71" s="2"/>
      <c r="H71" s="24" t="s">
        <v>18</v>
      </c>
      <c r="I71" s="59">
        <f>ROUNDDOWN(IF(AND(G67&gt;0,G69&gt;0),I65+I67+I69,G65),2)</f>
        <v>0</v>
      </c>
      <c r="J71" s="60"/>
    </row>
  </sheetData>
  <sheetProtection algorithmName="SHA-512" hashValue="y1Shm5VKYbVV5VbRy+A7MxJ2INIHJ/TFBYIev9kx2STeQlD+Tez5AmxOCA0mERh3JwQQIDyHAFa4BLa/bVN+Hg==" saltValue="Ett5UT1wlCI8KlCWYK8K6g==" spinCount="100000" sheet="1" objects="1" scenarios="1" selectLockedCells="1"/>
  <mergeCells count="10">
    <mergeCell ref="I67:J67"/>
    <mergeCell ref="I69:J69"/>
    <mergeCell ref="I71:J71"/>
    <mergeCell ref="C54:F54"/>
    <mergeCell ref="C9:F9"/>
    <mergeCell ref="C57:F57"/>
    <mergeCell ref="C58:F58"/>
    <mergeCell ref="C61:F61"/>
    <mergeCell ref="C63:G63"/>
    <mergeCell ref="I65:J65"/>
  </mergeCells>
  <conditionalFormatting sqref="G67 G69">
    <cfRule type="cellIs" dxfId="82" priority="128" operator="lessThan">
      <formula>1</formula>
    </cfRule>
  </conditionalFormatting>
  <conditionalFormatting sqref="I71:J71">
    <cfRule type="expression" dxfId="81" priority="126">
      <formula>$I$67+$I$69=0</formula>
    </cfRule>
    <cfRule type="expression" dxfId="80" priority="127">
      <formula>$I$61&lt;$L$61</formula>
    </cfRule>
  </conditionalFormatting>
  <conditionalFormatting sqref="H13">
    <cfRule type="expression" dxfId="79" priority="122">
      <formula>OR(H14&lt;1,H15&lt;1)</formula>
    </cfRule>
  </conditionalFormatting>
  <conditionalFormatting sqref="H10">
    <cfRule type="expression" dxfId="78" priority="121">
      <formula>H10="offen"</formula>
    </cfRule>
  </conditionalFormatting>
  <conditionalFormatting sqref="H23">
    <cfRule type="expression" dxfId="77" priority="112">
      <formula>OR(H24&lt;1,H25&lt;1)</formula>
    </cfRule>
  </conditionalFormatting>
  <conditionalFormatting sqref="H17">
    <cfRule type="expression" dxfId="76" priority="119">
      <formula>OR(H18="offen",H19&lt;1)</formula>
    </cfRule>
  </conditionalFormatting>
  <conditionalFormatting sqref="H18">
    <cfRule type="expression" dxfId="75" priority="117">
      <formula>H18="offen"</formula>
    </cfRule>
  </conditionalFormatting>
  <conditionalFormatting sqref="H36">
    <cfRule type="expression" dxfId="74" priority="111">
      <formula>OR(H37="offen",H38&lt;1)</formula>
    </cfRule>
  </conditionalFormatting>
  <conditionalFormatting sqref="H37">
    <cfRule type="expression" dxfId="73" priority="109">
      <formula>H37="offen"</formula>
    </cfRule>
  </conditionalFormatting>
  <conditionalFormatting sqref="H57">
    <cfRule type="expression" dxfId="72" priority="98">
      <formula>H57&lt;1</formula>
    </cfRule>
  </conditionalFormatting>
  <conditionalFormatting sqref="H59">
    <cfRule type="expression" dxfId="71" priority="97">
      <formula>H59="offen"</formula>
    </cfRule>
  </conditionalFormatting>
  <conditionalFormatting sqref="H60">
    <cfRule type="expression" dxfId="70" priority="96">
      <formula>H60="offen"</formula>
    </cfRule>
  </conditionalFormatting>
  <conditionalFormatting sqref="H61">
    <cfRule type="expression" dxfId="69" priority="95">
      <formula>H61="offen"</formula>
    </cfRule>
  </conditionalFormatting>
  <conditionalFormatting sqref="H58">
    <cfRule type="expression" dxfId="68" priority="94">
      <formula>OR(H59="offen",H60="offen")</formula>
    </cfRule>
  </conditionalFormatting>
  <conditionalFormatting sqref="H29">
    <cfRule type="expression" dxfId="67" priority="89">
      <formula>OR(H30&lt;1,H31="offen")</formula>
    </cfRule>
  </conditionalFormatting>
  <conditionalFormatting sqref="H31">
    <cfRule type="expression" dxfId="66" priority="88">
      <formula>H31="offen"</formula>
    </cfRule>
  </conditionalFormatting>
  <conditionalFormatting sqref="H33">
    <cfRule type="expression" dxfId="65" priority="83">
      <formula>OR(H34&lt;1,H35&lt;1)</formula>
    </cfRule>
  </conditionalFormatting>
  <conditionalFormatting sqref="H27">
    <cfRule type="expression" dxfId="64" priority="77">
      <formula>H27="offen"</formula>
    </cfRule>
  </conditionalFormatting>
  <conditionalFormatting sqref="H41">
    <cfRule type="expression" dxfId="63" priority="74">
      <formula>OR(H42&lt;1,H43&lt;1)</formula>
    </cfRule>
  </conditionalFormatting>
  <conditionalFormatting sqref="H44">
    <cfRule type="expression" dxfId="62" priority="73">
      <formula>OR(H45="offen",H46&lt;1)</formula>
    </cfRule>
  </conditionalFormatting>
  <conditionalFormatting sqref="H45">
    <cfRule type="expression" dxfId="61" priority="71">
      <formula>H45="offen"</formula>
    </cfRule>
  </conditionalFormatting>
  <conditionalFormatting sqref="H49">
    <cfRule type="expression" dxfId="60" priority="67">
      <formula>OR(H50&lt;1,H51&lt;1)</formula>
    </cfRule>
  </conditionalFormatting>
  <conditionalFormatting sqref="H11">
    <cfRule type="expression" dxfId="59" priority="60">
      <formula>H11&lt;1</formula>
    </cfRule>
  </conditionalFormatting>
  <conditionalFormatting sqref="H11">
    <cfRule type="expression" dxfId="58" priority="61">
      <formula>ISERROR(MATCH(H11,Notenschema,0))</formula>
    </cfRule>
  </conditionalFormatting>
  <conditionalFormatting sqref="K11:K56">
    <cfRule type="expression" dxfId="57" priority="59">
      <formula>AND(H11&gt;0,ISERROR(MATCH(H11,Notenschema,0)))</formula>
    </cfRule>
  </conditionalFormatting>
  <conditionalFormatting sqref="H12">
    <cfRule type="expression" dxfId="56" priority="57">
      <formula>H12&lt;1</formula>
    </cfRule>
  </conditionalFormatting>
  <conditionalFormatting sqref="H12">
    <cfRule type="expression" dxfId="55" priority="58">
      <formula>ISERROR(MATCH(H12,Notenschema,0))</formula>
    </cfRule>
  </conditionalFormatting>
  <conditionalFormatting sqref="H14">
    <cfRule type="expression" dxfId="54" priority="55">
      <formula>H14&lt;1</formula>
    </cfRule>
  </conditionalFormatting>
  <conditionalFormatting sqref="H14">
    <cfRule type="expression" dxfId="53" priority="56">
      <formula>ISERROR(MATCH(H14,Notenschema,0))</formula>
    </cfRule>
  </conditionalFormatting>
  <conditionalFormatting sqref="H15">
    <cfRule type="expression" dxfId="52" priority="53">
      <formula>H15&lt;1</formula>
    </cfRule>
  </conditionalFormatting>
  <conditionalFormatting sqref="H15">
    <cfRule type="expression" dxfId="51" priority="54">
      <formula>ISERROR(MATCH(H15,Notenschema,0))</formula>
    </cfRule>
  </conditionalFormatting>
  <conditionalFormatting sqref="H16">
    <cfRule type="expression" dxfId="50" priority="51">
      <formula>H16&lt;1</formula>
    </cfRule>
  </conditionalFormatting>
  <conditionalFormatting sqref="H16">
    <cfRule type="expression" dxfId="49" priority="52">
      <formula>ISERROR(MATCH(H16,Notenschema,0))</formula>
    </cfRule>
  </conditionalFormatting>
  <conditionalFormatting sqref="H19:H22">
    <cfRule type="expression" dxfId="48" priority="49">
      <formula>H19&lt;1</formula>
    </cfRule>
  </conditionalFormatting>
  <conditionalFormatting sqref="H19:H22">
    <cfRule type="expression" dxfId="47" priority="50">
      <formula>ISERROR(MATCH(H19,Notenschema,0))</formula>
    </cfRule>
  </conditionalFormatting>
  <conditionalFormatting sqref="H24">
    <cfRule type="expression" dxfId="46" priority="47">
      <formula>H24&lt;1</formula>
    </cfRule>
  </conditionalFormatting>
  <conditionalFormatting sqref="H24">
    <cfRule type="expression" dxfId="45" priority="48">
      <formula>ISERROR(MATCH(H24,Notenschema,0))</formula>
    </cfRule>
  </conditionalFormatting>
  <conditionalFormatting sqref="H25">
    <cfRule type="expression" dxfId="44" priority="45">
      <formula>H25&lt;1</formula>
    </cfRule>
  </conditionalFormatting>
  <conditionalFormatting sqref="H25">
    <cfRule type="expression" dxfId="43" priority="46">
      <formula>ISERROR(MATCH(H25,Notenschema,0))</formula>
    </cfRule>
  </conditionalFormatting>
  <conditionalFormatting sqref="H26">
    <cfRule type="expression" dxfId="42" priority="43">
      <formula>H26&lt;1</formula>
    </cfRule>
  </conditionalFormatting>
  <conditionalFormatting sqref="H26">
    <cfRule type="expression" dxfId="41" priority="44">
      <formula>ISERROR(MATCH(H26,Notenschema,0))</formula>
    </cfRule>
  </conditionalFormatting>
  <conditionalFormatting sqref="H28">
    <cfRule type="expression" dxfId="40" priority="41">
      <formula>H28&lt;1</formula>
    </cfRule>
  </conditionalFormatting>
  <conditionalFormatting sqref="H28">
    <cfRule type="expression" dxfId="39" priority="42">
      <formula>ISERROR(MATCH(H28,Notenschema,0))</formula>
    </cfRule>
  </conditionalFormatting>
  <conditionalFormatting sqref="H30">
    <cfRule type="expression" dxfId="38" priority="39">
      <formula>H30&lt;1</formula>
    </cfRule>
  </conditionalFormatting>
  <conditionalFormatting sqref="H30">
    <cfRule type="expression" dxfId="37" priority="40">
      <formula>ISERROR(MATCH(H30,Notenschema,0))</formula>
    </cfRule>
  </conditionalFormatting>
  <conditionalFormatting sqref="H32">
    <cfRule type="expression" dxfId="36" priority="37">
      <formula>H32&lt;1</formula>
    </cfRule>
  </conditionalFormatting>
  <conditionalFormatting sqref="H32">
    <cfRule type="expression" dxfId="35" priority="38">
      <formula>ISERROR(MATCH(H32,Notenschema,0))</formula>
    </cfRule>
  </conditionalFormatting>
  <conditionalFormatting sqref="H34">
    <cfRule type="expression" dxfId="34" priority="35">
      <formula>H34&lt;1</formula>
    </cfRule>
  </conditionalFormatting>
  <conditionalFormatting sqref="H34">
    <cfRule type="expression" dxfId="33" priority="36">
      <formula>ISERROR(MATCH(H34,Notenschema,0))</formula>
    </cfRule>
  </conditionalFormatting>
  <conditionalFormatting sqref="H35">
    <cfRule type="expression" dxfId="32" priority="33">
      <formula>H35&lt;1</formula>
    </cfRule>
  </conditionalFormatting>
  <conditionalFormatting sqref="H35">
    <cfRule type="expression" dxfId="31" priority="34">
      <formula>ISERROR(MATCH(H35,Notenschema,0))</formula>
    </cfRule>
  </conditionalFormatting>
  <conditionalFormatting sqref="H38">
    <cfRule type="expression" dxfId="30" priority="31">
      <formula>H38&lt;1</formula>
    </cfRule>
  </conditionalFormatting>
  <conditionalFormatting sqref="H38">
    <cfRule type="expression" dxfId="29" priority="32">
      <formula>ISERROR(MATCH(H38,Notenschema,0))</formula>
    </cfRule>
  </conditionalFormatting>
  <conditionalFormatting sqref="H39">
    <cfRule type="expression" dxfId="28" priority="29">
      <formula>H39&lt;1</formula>
    </cfRule>
  </conditionalFormatting>
  <conditionalFormatting sqref="H39">
    <cfRule type="expression" dxfId="27" priority="30">
      <formula>ISERROR(MATCH(H39,Notenschema,0))</formula>
    </cfRule>
  </conditionalFormatting>
  <conditionalFormatting sqref="H40">
    <cfRule type="expression" dxfId="26" priority="27">
      <formula>H40&lt;1</formula>
    </cfRule>
  </conditionalFormatting>
  <conditionalFormatting sqref="H40">
    <cfRule type="expression" dxfId="25" priority="28">
      <formula>ISERROR(MATCH(H40,Notenschema,0))</formula>
    </cfRule>
  </conditionalFormatting>
  <conditionalFormatting sqref="H42">
    <cfRule type="expression" dxfId="24" priority="25">
      <formula>H42&lt;1</formula>
    </cfRule>
  </conditionalFormatting>
  <conditionalFormatting sqref="H42">
    <cfRule type="expression" dxfId="23" priority="26">
      <formula>ISERROR(MATCH(H42,Notenschema,0))</formula>
    </cfRule>
  </conditionalFormatting>
  <conditionalFormatting sqref="H43">
    <cfRule type="expression" dxfId="22" priority="23">
      <formula>H43&lt;1</formula>
    </cfRule>
  </conditionalFormatting>
  <conditionalFormatting sqref="H43">
    <cfRule type="expression" dxfId="21" priority="24">
      <formula>ISERROR(MATCH(H43,Notenschema,0))</formula>
    </cfRule>
  </conditionalFormatting>
  <conditionalFormatting sqref="H46">
    <cfRule type="expression" dxfId="20" priority="21">
      <formula>H46&lt;1</formula>
    </cfRule>
  </conditionalFormatting>
  <conditionalFormatting sqref="H46">
    <cfRule type="expression" dxfId="19" priority="22">
      <formula>ISERROR(MATCH(H46,Notenschema,0))</formula>
    </cfRule>
  </conditionalFormatting>
  <conditionalFormatting sqref="H47">
    <cfRule type="expression" dxfId="18" priority="19">
      <formula>H47&lt;1</formula>
    </cfRule>
  </conditionalFormatting>
  <conditionalFormatting sqref="H47">
    <cfRule type="expression" dxfId="17" priority="20">
      <formula>ISERROR(MATCH(H47,Notenschema,0))</formula>
    </cfRule>
  </conditionalFormatting>
  <conditionalFormatting sqref="H48">
    <cfRule type="expression" dxfId="16" priority="17">
      <formula>H48&lt;1</formula>
    </cfRule>
  </conditionalFormatting>
  <conditionalFormatting sqref="H48">
    <cfRule type="expression" dxfId="15" priority="18">
      <formula>ISERROR(MATCH(H48,Notenschema,0))</formula>
    </cfRule>
  </conditionalFormatting>
  <conditionalFormatting sqref="H50">
    <cfRule type="expression" dxfId="14" priority="15">
      <formula>H50&lt;1</formula>
    </cfRule>
  </conditionalFormatting>
  <conditionalFormatting sqref="H50">
    <cfRule type="expression" dxfId="13" priority="16">
      <formula>ISERROR(MATCH(H50,Notenschema,0))</formula>
    </cfRule>
  </conditionalFormatting>
  <conditionalFormatting sqref="H51">
    <cfRule type="expression" dxfId="12" priority="13">
      <formula>H51&lt;1</formula>
    </cfRule>
  </conditionalFormatting>
  <conditionalFormatting sqref="H51">
    <cfRule type="expression" dxfId="11" priority="14">
      <formula>ISERROR(MATCH(H51,Notenschema,0))</formula>
    </cfRule>
  </conditionalFormatting>
  <conditionalFormatting sqref="H52">
    <cfRule type="expression" dxfId="10" priority="11">
      <formula>H52&lt;1</formula>
    </cfRule>
  </conditionalFormatting>
  <conditionalFormatting sqref="H52">
    <cfRule type="expression" dxfId="9" priority="12">
      <formula>ISERROR(MATCH(H52,Notenschema,0))</formula>
    </cfRule>
  </conditionalFormatting>
  <conditionalFormatting sqref="H53">
    <cfRule type="expression" dxfId="8" priority="9">
      <formula>H53&lt;1</formula>
    </cfRule>
  </conditionalFormatting>
  <conditionalFormatting sqref="H53">
    <cfRule type="expression" dxfId="7" priority="10">
      <formula>ISERROR(MATCH(H53,Notenschema,0))</formula>
    </cfRule>
  </conditionalFormatting>
  <conditionalFormatting sqref="H54">
    <cfRule type="expression" dxfId="6" priority="7">
      <formula>H54&lt;1</formula>
    </cfRule>
  </conditionalFormatting>
  <conditionalFormatting sqref="H54">
    <cfRule type="expression" dxfId="5" priority="8">
      <formula>ISERROR(MATCH(H54,Notenschema,0))</formula>
    </cfRule>
  </conditionalFormatting>
  <conditionalFormatting sqref="H55">
    <cfRule type="expression" dxfId="4" priority="5">
      <formula>H55&lt;1</formula>
    </cfRule>
  </conditionalFormatting>
  <conditionalFormatting sqref="H55">
    <cfRule type="expression" dxfId="3" priority="6">
      <formula>ISERROR(MATCH(H55,Notenschema,0))</formula>
    </cfRule>
  </conditionalFormatting>
  <conditionalFormatting sqref="H56">
    <cfRule type="expression" dxfId="2" priority="3">
      <formula>H56&lt;1</formula>
    </cfRule>
  </conditionalFormatting>
  <conditionalFormatting sqref="H56">
    <cfRule type="expression" dxfId="1" priority="4">
      <formula>ISERROR(MATCH(H56,Notenschema,0))</formula>
    </cfRule>
  </conditionalFormatting>
  <conditionalFormatting sqref="K57">
    <cfRule type="expression" dxfId="0" priority="1">
      <formula>$H$57&lt;&gt;""</formula>
    </cfRule>
  </conditionalFormatting>
  <dataValidations count="2">
    <dataValidation type="decimal" allowBlank="1" showInputMessage="1" showErrorMessage="1" sqref="G67 G69 H38:H43 H28:H30 H11:H16 H19:H26 H32:H35 H46:H58">
      <formula1>1</formula1>
      <formula2>4</formula2>
    </dataValidation>
    <dataValidation type="list" allowBlank="1" showInputMessage="1" showErrorMessage="1" sqref="H10 H18 H37 H59:H61 H31 H27 H45">
      <formula1>"bestanden,offen"</formula1>
    </dataValidation>
  </dataValidations>
  <pageMargins left="0.70866141732283472" right="0.70866141732283472" top="0.59055118110236227" bottom="0.59055118110236227" header="0.31496062992125984" footer="0.31496062992125984"/>
  <pageSetup paperSize="9" scale="7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baseColWidth="10" defaultRowHeight="15" x14ac:dyDescent="0.25"/>
  <sheetData>
    <row r="1" spans="1:1" x14ac:dyDescent="0.25">
      <c r="A1" s="55">
        <v>1</v>
      </c>
    </row>
    <row r="2" spans="1:1" x14ac:dyDescent="0.25">
      <c r="A2" s="55">
        <v>1.3</v>
      </c>
    </row>
    <row r="3" spans="1:1" x14ac:dyDescent="0.25">
      <c r="A3" s="55">
        <v>1.7</v>
      </c>
    </row>
    <row r="4" spans="1:1" x14ac:dyDescent="0.25">
      <c r="A4" s="55">
        <v>2</v>
      </c>
    </row>
    <row r="5" spans="1:1" x14ac:dyDescent="0.25">
      <c r="A5" s="55">
        <v>2.2999999999999998</v>
      </c>
    </row>
    <row r="6" spans="1:1" x14ac:dyDescent="0.25">
      <c r="A6" s="55">
        <v>2.7</v>
      </c>
    </row>
    <row r="7" spans="1:1" x14ac:dyDescent="0.25">
      <c r="A7" s="55">
        <v>3</v>
      </c>
    </row>
    <row r="8" spans="1:1" x14ac:dyDescent="0.25">
      <c r="A8" s="55">
        <v>3.3</v>
      </c>
    </row>
    <row r="9" spans="1:1" x14ac:dyDescent="0.25">
      <c r="A9" s="55">
        <v>3.7</v>
      </c>
    </row>
    <row r="10" spans="1:1" x14ac:dyDescent="0.25">
      <c r="A10" s="55">
        <v>4</v>
      </c>
    </row>
  </sheetData>
  <sheetProtection algorithmName="SHA-512" hashValue="dpZxPWi8OGcMNMeK+jn79uSaXlHD8uE439CebyWtnYrXw2k/vtkinxPKA6iPPE69gQEgbzqalFJg2aoOWl3VWg==" saltValue="xv8rdDvw4lYX0YxeMWj6Bw=="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Anleitung</vt:lpstr>
      <vt:lpstr>Textil</vt:lpstr>
      <vt:lpstr>Mode</vt:lpstr>
      <vt:lpstr>Notenschema</vt:lpstr>
      <vt:lpstr>Mode!Druckbereich</vt:lpstr>
      <vt:lpstr>Textil!Druckbereich</vt:lpstr>
      <vt:lpstr>Notenschema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dc:creator>
  <cp:lastModifiedBy>Klaus Hardt</cp:lastModifiedBy>
  <cp:lastPrinted>2017-11-05T10:44:35Z</cp:lastPrinted>
  <dcterms:created xsi:type="dcterms:W3CDTF">2014-03-29T12:28:19Z</dcterms:created>
  <dcterms:modified xsi:type="dcterms:W3CDTF">2020-02-24T08:01:04Z</dcterms:modified>
</cp:coreProperties>
</file>