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780" windowHeight="116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17" i="1" l="1"/>
  <c r="L17" i="1" l="1"/>
  <c r="J17" i="1" s="1"/>
  <c r="H42" i="1"/>
  <c r="L48" i="1" l="1"/>
  <c r="L46" i="1"/>
  <c r="L40" i="1"/>
  <c r="L38" i="1"/>
  <c r="L36" i="1"/>
  <c r="L34" i="1"/>
  <c r="L32" i="1"/>
  <c r="L13" i="1" l="1"/>
  <c r="H13" i="1" s="1"/>
  <c r="J13" i="1" s="1"/>
  <c r="L42" i="1" l="1"/>
  <c r="L50" i="1" l="1"/>
  <c r="K50" i="1" s="1"/>
  <c r="J42" i="1"/>
  <c r="I50" i="1" l="1"/>
  <c r="J46" i="1"/>
  <c r="J47" i="1"/>
  <c r="M46" i="1" s="1"/>
  <c r="J48" i="1"/>
  <c r="J49" i="1"/>
  <c r="J45" i="1"/>
  <c r="M42" i="1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M34" i="1" s="1"/>
  <c r="J36" i="1"/>
  <c r="J37" i="1"/>
  <c r="M36" i="1" s="1"/>
  <c r="J38" i="1"/>
  <c r="J39" i="1"/>
  <c r="M38" i="1" s="1"/>
  <c r="J40" i="1"/>
  <c r="J41" i="1"/>
  <c r="J21" i="1"/>
  <c r="J10" i="1"/>
  <c r="J11" i="1"/>
  <c r="J12" i="1"/>
  <c r="I59" i="1"/>
  <c r="I57" i="1"/>
  <c r="J9" i="1"/>
  <c r="M40" i="1" l="1"/>
  <c r="M48" i="1"/>
  <c r="J50" i="1" s="1"/>
  <c r="M32" i="1"/>
  <c r="I53" i="1"/>
  <c r="M50" i="1" l="1"/>
  <c r="J53" i="1"/>
  <c r="G55" i="1" s="1"/>
  <c r="I55" i="1" s="1"/>
  <c r="I61" i="1" s="1"/>
</calcChain>
</file>

<file path=xl/sharedStrings.xml><?xml version="1.0" encoding="utf-8"?>
<sst xmlns="http://schemas.openxmlformats.org/spreadsheetml/2006/main" count="86" uniqueCount="77">
  <si>
    <t>Code Nr.</t>
  </si>
  <si>
    <t>Marketing</t>
  </si>
  <si>
    <t>Organisation</t>
  </si>
  <si>
    <t>Studienarbeit</t>
  </si>
  <si>
    <t>x 0,80 =</t>
  </si>
  <si>
    <t>x 0,15 =</t>
  </si>
  <si>
    <t>x 0,05 =</t>
  </si>
  <si>
    <t>Textile Materials</t>
  </si>
  <si>
    <t>Basics of Textiles</t>
  </si>
  <si>
    <t>Mathematics</t>
  </si>
  <si>
    <t>Communication and Teamwork</t>
  </si>
  <si>
    <t>Project Management</t>
  </si>
  <si>
    <t>Intercultural Management</t>
  </si>
  <si>
    <t>Communication and Presentation</t>
  </si>
  <si>
    <t>Basics of Clothing</t>
  </si>
  <si>
    <t>Clothing Technology</t>
  </si>
  <si>
    <t>Pattern Making</t>
  </si>
  <si>
    <t>CAD Construction of Garments</t>
  </si>
  <si>
    <t>40/41</t>
  </si>
  <si>
    <t>80/81</t>
  </si>
  <si>
    <t>Computer Applications</t>
  </si>
  <si>
    <t>Business Sciences</t>
  </si>
  <si>
    <t>Information Technology</t>
  </si>
  <si>
    <t>Accounting</t>
  </si>
  <si>
    <t>Law</t>
  </si>
  <si>
    <t>Finishing</t>
  </si>
  <si>
    <t>Quality Control</t>
  </si>
  <si>
    <t>Textile Technology</t>
  </si>
  <si>
    <t xml:space="preserve"> </t>
  </si>
  <si>
    <t>Projekt</t>
  </si>
  <si>
    <t>M1</t>
  </si>
  <si>
    <t>M2</t>
  </si>
  <si>
    <t>M3</t>
  </si>
  <si>
    <t>T1</t>
  </si>
  <si>
    <t>T2</t>
  </si>
  <si>
    <t>B1</t>
  </si>
  <si>
    <t>B2</t>
  </si>
  <si>
    <t>DI</t>
  </si>
  <si>
    <t>Logistics and Procurement</t>
  </si>
  <si>
    <t>Human Resources Management</t>
  </si>
  <si>
    <t>Ergnomics</t>
  </si>
  <si>
    <t>Controlling</t>
  </si>
  <si>
    <t>Product Planning</t>
  </si>
  <si>
    <t>Technical Textiles</t>
  </si>
  <si>
    <t>Spinning and Ecology</t>
  </si>
  <si>
    <t>Fabric Production</t>
  </si>
  <si>
    <t>Textile Products</t>
  </si>
  <si>
    <t>Clothing Construction and Production</t>
  </si>
  <si>
    <t>CAD 2D/3D Clothing Construction</t>
  </si>
  <si>
    <t>Advanced Product Engineering</t>
  </si>
  <si>
    <t>Product Development Product Design</t>
  </si>
  <si>
    <t>Clothing Production Engineering</t>
  </si>
  <si>
    <t>Clothing Production Machinery</t>
  </si>
  <si>
    <t>Design Theory</t>
  </si>
  <si>
    <t>Fashion Design</t>
  </si>
  <si>
    <t>10/11</t>
  </si>
  <si>
    <t xml:space="preserve">Result </t>
  </si>
  <si>
    <t>Mark of Bachelor thesis</t>
  </si>
  <si>
    <t>Mark of Colloquy</t>
  </si>
  <si>
    <t>Final grade for Bachelor degree</t>
  </si>
  <si>
    <t>Wahlpflichtsumme</t>
  </si>
  <si>
    <t>for information only and without responsibility</t>
  </si>
  <si>
    <t xml:space="preserve">Calculation of the final grade for the bachelor course of study Textile and Clothing Management </t>
  </si>
  <si>
    <t>according to § 28,2 of the examination regulations from 2010</t>
  </si>
  <si>
    <t>Name, Surname of the student</t>
  </si>
  <si>
    <t>Enrolment-No.</t>
  </si>
  <si>
    <t>CP</t>
  </si>
  <si>
    <t>Module</t>
  </si>
  <si>
    <t>Subject</t>
  </si>
  <si>
    <t>Mark</t>
  </si>
  <si>
    <t>Mark x CP</t>
  </si>
  <si>
    <t>Sum:</t>
  </si>
  <si>
    <t>Sum of relevant credits / Average of marks</t>
  </si>
  <si>
    <t>input your grade</t>
  </si>
  <si>
    <t>this grade is an estimate because some grades are still missing</t>
  </si>
  <si>
    <t>to finish elective module this exam must be passed too</t>
  </si>
  <si>
    <t>Natural Sciences / 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</si>
</sst>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3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/>
    </xf>
    <xf numFmtId="0" fontId="5" fillId="0" borderId="0" xfId="1" applyFont="1" applyBorder="1" applyAlignment="1" applyProtection="1">
      <alignment vertical="center"/>
    </xf>
    <xf numFmtId="0" fontId="5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vertical="center"/>
    </xf>
    <xf numFmtId="0" fontId="4" fillId="0" borderId="4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right" vertical="center"/>
    </xf>
    <xf numFmtId="164" fontId="4" fillId="0" borderId="7" xfId="1" applyNumberFormat="1" applyFont="1" applyBorder="1" applyAlignment="1" applyProtection="1">
      <alignment horizontal="center" vertical="center"/>
    </xf>
    <xf numFmtId="166" fontId="3" fillId="0" borderId="8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66" fontId="3" fillId="0" borderId="1" xfId="1" applyNumberFormat="1" applyFont="1" applyBorder="1" applyAlignment="1" applyProtection="1">
      <alignment horizontal="center" vertical="center"/>
    </xf>
    <xf numFmtId="166" fontId="4" fillId="0" borderId="3" xfId="1" applyNumberFormat="1" applyFont="1" applyBorder="1" applyAlignment="1" applyProtection="1">
      <alignment horizontal="center" vertical="center"/>
    </xf>
    <xf numFmtId="164" fontId="4" fillId="0" borderId="9" xfId="1" applyNumberFormat="1" applyFont="1" applyBorder="1" applyAlignment="1" applyProtection="1">
      <alignment horizontal="center" vertical="center"/>
    </xf>
    <xf numFmtId="164" fontId="4" fillId="0" borderId="5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Alignment="1" applyProtection="1">
      <alignment horizontal="center" vertical="center"/>
    </xf>
    <xf numFmtId="2" fontId="4" fillId="0" borderId="0" xfId="1" applyNumberFormat="1" applyFont="1" applyAlignment="1" applyProtection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2" fontId="4" fillId="0" borderId="9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right" vertical="center"/>
    </xf>
    <xf numFmtId="0" fontId="0" fillId="0" borderId="0" xfId="0" applyProtection="1"/>
    <xf numFmtId="49" fontId="4" fillId="0" borderId="4" xfId="1" applyNumberFormat="1" applyFont="1" applyBorder="1" applyAlignment="1" applyProtection="1">
      <alignment horizontal="center" vertical="center"/>
    </xf>
    <xf numFmtId="164" fontId="4" fillId="0" borderId="6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164" fontId="1" fillId="0" borderId="6" xfId="1" applyNumberForma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1" fillId="0" borderId="5" xfId="1" applyBorder="1" applyAlignment="1" applyProtection="1">
      <alignment horizontal="left" vertical="center"/>
    </xf>
    <xf numFmtId="0" fontId="1" fillId="0" borderId="6" xfId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/>
    </xf>
    <xf numFmtId="0" fontId="6" fillId="0" borderId="6" xfId="1" applyFont="1" applyBorder="1" applyAlignment="1" applyProtection="1">
      <alignment horizontal="left" vertical="center"/>
    </xf>
    <xf numFmtId="0" fontId="8" fillId="0" borderId="0" xfId="0" applyFont="1" applyProtection="1"/>
    <xf numFmtId="0" fontId="4" fillId="0" borderId="1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horizontal="center" vertical="center"/>
    </xf>
    <xf numFmtId="165" fontId="0" fillId="0" borderId="0" xfId="0" applyNumberFormat="1" applyProtection="1"/>
    <xf numFmtId="164" fontId="0" fillId="0" borderId="0" xfId="0" applyNumberFormat="1" applyProtection="1"/>
    <xf numFmtId="0" fontId="3" fillId="0" borderId="4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/>
    </xf>
    <xf numFmtId="0" fontId="3" fillId="0" borderId="6" xfId="1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1" fillId="0" borderId="5" xfId="1" applyBorder="1" applyAlignment="1" applyProtection="1">
      <alignment horizontal="left" vertical="center"/>
    </xf>
    <xf numFmtId="0" fontId="1" fillId="0" borderId="6" xfId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/>
    </xf>
    <xf numFmtId="0" fontId="6" fillId="0" borderId="6" xfId="1" applyFont="1" applyBorder="1" applyAlignment="1" applyProtection="1">
      <alignment horizontal="left" vertical="center"/>
    </xf>
    <xf numFmtId="0" fontId="3" fillId="0" borderId="2" xfId="1" applyFont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10" fillId="0" borderId="9" xfId="0" applyFont="1" applyBorder="1" applyAlignment="1" applyProtection="1">
      <alignment vertical="top" wrapText="1"/>
    </xf>
    <xf numFmtId="0" fontId="0" fillId="2" borderId="9" xfId="0" applyFill="1" applyBorder="1" applyProtection="1"/>
    <xf numFmtId="0" fontId="0" fillId="2" borderId="0" xfId="0" applyFill="1" applyBorder="1" applyProtection="1"/>
    <xf numFmtId="0" fontId="0" fillId="3" borderId="0" xfId="0" applyFill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166" fontId="4" fillId="0" borderId="4" xfId="1" applyNumberFormat="1" applyFont="1" applyBorder="1" applyAlignment="1" applyProtection="1">
      <alignment horizontal="center" vertical="center"/>
    </xf>
    <xf numFmtId="166" fontId="4" fillId="0" borderId="6" xfId="1" applyNumberFormat="1" applyFont="1" applyBorder="1" applyAlignment="1" applyProtection="1">
      <alignment horizontal="center" vertical="center"/>
    </xf>
    <xf numFmtId="2" fontId="3" fillId="0" borderId="10" xfId="1" applyNumberFormat="1" applyFont="1" applyBorder="1" applyAlignment="1" applyProtection="1">
      <alignment horizontal="center" vertical="center"/>
    </xf>
    <xf numFmtId="2" fontId="3" fillId="0" borderId="11" xfId="1" applyNumberFormat="1" applyFont="1" applyBorder="1" applyAlignment="1" applyProtection="1">
      <alignment horizontal="center" vertical="center"/>
    </xf>
  </cellXfs>
  <cellStyles count="2">
    <cellStyle name="Standard" xfId="0" builtinId="0"/>
    <cellStyle name="Standard 2" xfId="1"/>
  </cellStyles>
  <dxfs count="4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34" zoomScale="115" zoomScaleNormal="115" workbookViewId="0">
      <selection activeCell="G69" sqref="G69"/>
    </sheetView>
  </sheetViews>
  <sheetFormatPr baseColWidth="10" defaultRowHeight="15" x14ac:dyDescent="0.25"/>
  <cols>
    <col min="1" max="10" width="11.42578125" style="36"/>
    <col min="11" max="11" width="16.42578125" style="36" customWidth="1"/>
    <col min="12" max="12" width="8.140625" style="36" hidden="1" customWidth="1"/>
    <col min="13" max="13" width="11.42578125" style="36" hidden="1" customWidth="1"/>
    <col min="14" max="16384" width="11.42578125" style="36"/>
  </cols>
  <sheetData>
    <row r="1" spans="1:12" ht="18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2" x14ac:dyDescent="0.25">
      <c r="A2" s="39" t="s">
        <v>62</v>
      </c>
      <c r="B2" s="39"/>
      <c r="C2" s="39"/>
      <c r="D2" s="39"/>
      <c r="E2" s="39"/>
      <c r="F2" s="39"/>
      <c r="G2" s="39"/>
      <c r="H2" s="39"/>
      <c r="I2" s="5"/>
      <c r="J2" s="5"/>
    </row>
    <row r="3" spans="1:12" x14ac:dyDescent="0.25">
      <c r="A3" s="47" t="s">
        <v>61</v>
      </c>
      <c r="B3" s="40"/>
      <c r="C3" s="40"/>
      <c r="D3" s="40"/>
      <c r="E3" s="39"/>
      <c r="F3" s="39"/>
      <c r="G3" s="39"/>
      <c r="H3" s="39"/>
      <c r="I3" s="5"/>
      <c r="J3" s="5"/>
    </row>
    <row r="4" spans="1:12" x14ac:dyDescent="0.25">
      <c r="A4" s="39" t="s">
        <v>63</v>
      </c>
      <c r="B4" s="39"/>
      <c r="C4" s="39"/>
      <c r="D4" s="39"/>
      <c r="E4" s="39"/>
      <c r="F4" s="39"/>
      <c r="G4" s="39"/>
      <c r="H4" s="39"/>
      <c r="I4" s="5"/>
      <c r="J4" s="5"/>
    </row>
    <row r="5" spans="1:12" x14ac:dyDescent="0.25">
      <c r="A5" s="48"/>
      <c r="B5" s="48"/>
      <c r="C5" s="48"/>
      <c r="D5" s="49"/>
      <c r="E5" s="49"/>
      <c r="F5" s="4"/>
      <c r="G5" s="6"/>
      <c r="H5" s="7"/>
      <c r="I5" s="7"/>
      <c r="J5" s="5"/>
    </row>
    <row r="6" spans="1:12" x14ac:dyDescent="0.25">
      <c r="A6" s="8" t="s">
        <v>64</v>
      </c>
      <c r="B6" s="8"/>
      <c r="C6" s="4"/>
      <c r="D6" s="4"/>
      <c r="E6" s="4"/>
      <c r="F6" s="4"/>
      <c r="G6" s="8"/>
      <c r="H6" s="9" t="s">
        <v>65</v>
      </c>
      <c r="I6" s="8"/>
      <c r="J6" s="5"/>
    </row>
    <row r="7" spans="1:12" x14ac:dyDescent="0.25">
      <c r="A7" s="4"/>
      <c r="B7" s="4"/>
      <c r="C7" s="3"/>
      <c r="D7" s="4"/>
      <c r="E7" s="4"/>
      <c r="F7" s="4"/>
      <c r="G7" s="4"/>
      <c r="H7" s="4"/>
      <c r="I7" s="5"/>
      <c r="J7" s="5"/>
    </row>
    <row r="8" spans="1:12" x14ac:dyDescent="0.25">
      <c r="A8" s="10" t="s">
        <v>68</v>
      </c>
      <c r="B8" s="11" t="s">
        <v>0</v>
      </c>
      <c r="C8" s="53" t="s">
        <v>67</v>
      </c>
      <c r="D8" s="54"/>
      <c r="E8" s="54"/>
      <c r="F8" s="54"/>
      <c r="G8" s="55"/>
      <c r="H8" s="10" t="s">
        <v>69</v>
      </c>
      <c r="I8" s="10" t="s">
        <v>66</v>
      </c>
      <c r="J8" s="10" t="s">
        <v>70</v>
      </c>
    </row>
    <row r="9" spans="1:12" x14ac:dyDescent="0.25">
      <c r="A9" s="12">
        <v>1</v>
      </c>
      <c r="B9" s="37" t="s">
        <v>55</v>
      </c>
      <c r="C9" s="42" t="s">
        <v>7</v>
      </c>
      <c r="D9" s="45"/>
      <c r="E9" s="45"/>
      <c r="F9" s="45"/>
      <c r="G9" s="46"/>
      <c r="H9" s="14"/>
      <c r="I9" s="12">
        <v>5</v>
      </c>
      <c r="J9" s="15">
        <f>H9*I9</f>
        <v>0</v>
      </c>
    </row>
    <row r="10" spans="1:12" x14ac:dyDescent="0.25">
      <c r="A10" s="12">
        <v>2</v>
      </c>
      <c r="B10" s="13">
        <v>20</v>
      </c>
      <c r="C10" s="42" t="s">
        <v>8</v>
      </c>
      <c r="D10" s="45"/>
      <c r="E10" s="45"/>
      <c r="F10" s="45"/>
      <c r="G10" s="46"/>
      <c r="H10" s="14"/>
      <c r="I10" s="12">
        <v>4</v>
      </c>
      <c r="J10" s="15">
        <f t="shared" ref="J10:J12" si="0">H10*I10</f>
        <v>0</v>
      </c>
    </row>
    <row r="11" spans="1:12" x14ac:dyDescent="0.25">
      <c r="A11" s="12">
        <v>3</v>
      </c>
      <c r="B11" s="13">
        <v>30</v>
      </c>
      <c r="C11" s="42" t="s">
        <v>9</v>
      </c>
      <c r="D11" s="45"/>
      <c r="E11" s="45"/>
      <c r="F11" s="45"/>
      <c r="G11" s="46"/>
      <c r="H11" s="14"/>
      <c r="I11" s="12">
        <v>5</v>
      </c>
      <c r="J11" s="15">
        <f t="shared" si="0"/>
        <v>0</v>
      </c>
    </row>
    <row r="12" spans="1:12" x14ac:dyDescent="0.25">
      <c r="A12" s="12">
        <v>4</v>
      </c>
      <c r="B12" s="13" t="s">
        <v>18</v>
      </c>
      <c r="C12" s="42" t="s">
        <v>76</v>
      </c>
      <c r="D12" s="45"/>
      <c r="E12" s="45"/>
      <c r="F12" s="45"/>
      <c r="G12" s="46"/>
      <c r="H12" s="14"/>
      <c r="I12" s="12">
        <v>6</v>
      </c>
      <c r="J12" s="15">
        <f t="shared" si="0"/>
        <v>0</v>
      </c>
    </row>
    <row r="13" spans="1:12" x14ac:dyDescent="0.25">
      <c r="A13" s="12">
        <v>5</v>
      </c>
      <c r="B13" s="13">
        <v>50</v>
      </c>
      <c r="C13" s="42" t="s">
        <v>10</v>
      </c>
      <c r="D13" s="45"/>
      <c r="E13" s="45"/>
      <c r="F13" s="45"/>
      <c r="G13" s="46"/>
      <c r="H13" s="38" t="str">
        <f>IF(COUNTIF(H14:H16,"&gt;0")=0,"",ROUNDDOWN(L13,1))</f>
        <v/>
      </c>
      <c r="I13" s="12">
        <v>6</v>
      </c>
      <c r="J13" s="15">
        <f>IF(H13&lt;&gt;"",H13*I13,0)</f>
        <v>0</v>
      </c>
      <c r="L13" s="36" t="e">
        <f>(H14+H15+H16)/COUNTIF(H14:H16,"&gt;0")</f>
        <v>#DIV/0!</v>
      </c>
    </row>
    <row r="14" spans="1:12" x14ac:dyDescent="0.25">
      <c r="A14" s="12"/>
      <c r="B14" s="13">
        <v>51</v>
      </c>
      <c r="C14" s="42" t="s">
        <v>13</v>
      </c>
      <c r="D14" s="45"/>
      <c r="E14" s="45"/>
      <c r="F14" s="45"/>
      <c r="G14" s="46"/>
      <c r="H14" s="14"/>
      <c r="I14" s="12"/>
      <c r="J14" s="15"/>
    </row>
    <row r="15" spans="1:12" x14ac:dyDescent="0.25">
      <c r="A15" s="12"/>
      <c r="B15" s="13">
        <v>52</v>
      </c>
      <c r="C15" s="42" t="s">
        <v>11</v>
      </c>
      <c r="D15" s="45"/>
      <c r="E15" s="45"/>
      <c r="F15" s="45"/>
      <c r="G15" s="46"/>
      <c r="H15" s="14"/>
      <c r="I15" s="12"/>
      <c r="J15" s="15"/>
    </row>
    <row r="16" spans="1:12" x14ac:dyDescent="0.25">
      <c r="A16" s="12"/>
      <c r="B16" s="13">
        <v>53</v>
      </c>
      <c r="C16" s="42" t="s">
        <v>12</v>
      </c>
      <c r="D16" s="45"/>
      <c r="E16" s="45"/>
      <c r="F16" s="45"/>
      <c r="G16" s="46"/>
      <c r="H16" s="14"/>
      <c r="I16" s="12"/>
      <c r="J16" s="15"/>
    </row>
    <row r="17" spans="1:13" x14ac:dyDescent="0.25">
      <c r="A17" s="12">
        <v>7</v>
      </c>
      <c r="B17" s="13">
        <v>70</v>
      </c>
      <c r="C17" s="42" t="s">
        <v>14</v>
      </c>
      <c r="D17" s="45"/>
      <c r="E17" s="45"/>
      <c r="F17" s="45"/>
      <c r="G17" s="46"/>
      <c r="H17" s="38" t="str">
        <f>IF(COUNTIF(H18:H20,"&gt;0")=0,"",IF(H19&gt;0,(H18+2*H19+H20)/(COUNTIF(H18:H20,"&gt;0")+1),(H18+2*H19+H20)/COUNTIF(H18:H20,"&gt;0")))</f>
        <v/>
      </c>
      <c r="I17" s="12">
        <v>8</v>
      </c>
      <c r="J17" s="15">
        <f>IF(H17&lt;&gt;"",L17*I17,0)</f>
        <v>0</v>
      </c>
      <c r="L17" s="52" t="e">
        <f>ROUNDDOWN(H17,1)</f>
        <v>#VALUE!</v>
      </c>
    </row>
    <row r="18" spans="1:13" x14ac:dyDescent="0.25">
      <c r="A18" s="12"/>
      <c r="B18" s="13">
        <v>71</v>
      </c>
      <c r="C18" s="42" t="s">
        <v>15</v>
      </c>
      <c r="D18" s="45"/>
      <c r="E18" s="45"/>
      <c r="F18" s="45"/>
      <c r="G18" s="46"/>
      <c r="H18" s="14"/>
      <c r="I18" s="12"/>
      <c r="J18" s="15"/>
    </row>
    <row r="19" spans="1:13" x14ac:dyDescent="0.25">
      <c r="A19" s="12"/>
      <c r="B19" s="13">
        <v>72</v>
      </c>
      <c r="C19" s="42" t="s">
        <v>16</v>
      </c>
      <c r="D19" s="45"/>
      <c r="E19" s="45"/>
      <c r="F19" s="45"/>
      <c r="G19" s="46"/>
      <c r="H19" s="14"/>
      <c r="I19" s="12"/>
      <c r="J19" s="15"/>
    </row>
    <row r="20" spans="1:13" x14ac:dyDescent="0.25">
      <c r="A20" s="12"/>
      <c r="B20" s="13">
        <v>73</v>
      </c>
      <c r="C20" s="42" t="s">
        <v>17</v>
      </c>
      <c r="D20" s="45"/>
      <c r="E20" s="45"/>
      <c r="F20" s="45"/>
      <c r="G20" s="46"/>
      <c r="H20" s="14"/>
      <c r="I20" s="12"/>
      <c r="J20" s="15"/>
    </row>
    <row r="21" spans="1:13" x14ac:dyDescent="0.25">
      <c r="A21" s="12">
        <v>8</v>
      </c>
      <c r="B21" s="13" t="s">
        <v>19</v>
      </c>
      <c r="C21" s="42" t="s">
        <v>20</v>
      </c>
      <c r="D21" s="45"/>
      <c r="E21" s="45"/>
      <c r="F21" s="45"/>
      <c r="G21" s="46"/>
      <c r="H21" s="14"/>
      <c r="I21" s="12">
        <v>5</v>
      </c>
      <c r="J21" s="15">
        <f>H21*I21</f>
        <v>0</v>
      </c>
    </row>
    <row r="22" spans="1:13" x14ac:dyDescent="0.25">
      <c r="A22" s="12">
        <v>9</v>
      </c>
      <c r="B22" s="13">
        <v>90</v>
      </c>
      <c r="C22" s="42" t="s">
        <v>21</v>
      </c>
      <c r="D22" s="45"/>
      <c r="E22" s="45"/>
      <c r="F22" s="45"/>
      <c r="G22" s="46"/>
      <c r="H22" s="14"/>
      <c r="I22" s="12">
        <v>5</v>
      </c>
      <c r="J22" s="15">
        <f t="shared" ref="J22:J41" si="1">H22*I22</f>
        <v>0</v>
      </c>
    </row>
    <row r="23" spans="1:13" x14ac:dyDescent="0.25">
      <c r="A23" s="12">
        <v>10</v>
      </c>
      <c r="B23" s="13">
        <v>100</v>
      </c>
      <c r="C23" s="42" t="s">
        <v>2</v>
      </c>
      <c r="D23" s="45"/>
      <c r="E23" s="45"/>
      <c r="F23" s="45"/>
      <c r="G23" s="46"/>
      <c r="H23" s="14"/>
      <c r="I23" s="12">
        <v>5</v>
      </c>
      <c r="J23" s="15">
        <f t="shared" si="1"/>
        <v>0</v>
      </c>
    </row>
    <row r="24" spans="1:13" x14ac:dyDescent="0.25">
      <c r="A24" s="12">
        <v>12</v>
      </c>
      <c r="B24" s="13">
        <v>120</v>
      </c>
      <c r="C24" s="42" t="s">
        <v>22</v>
      </c>
      <c r="D24" s="45"/>
      <c r="E24" s="45"/>
      <c r="F24" s="45"/>
      <c r="G24" s="46"/>
      <c r="H24" s="14"/>
      <c r="I24" s="12">
        <v>5</v>
      </c>
      <c r="J24" s="15">
        <f t="shared" si="1"/>
        <v>0</v>
      </c>
    </row>
    <row r="25" spans="1:13" x14ac:dyDescent="0.25">
      <c r="A25" s="12">
        <v>13</v>
      </c>
      <c r="B25" s="13">
        <v>130</v>
      </c>
      <c r="C25" s="42" t="s">
        <v>23</v>
      </c>
      <c r="D25" s="45"/>
      <c r="E25" s="45"/>
      <c r="F25" s="45"/>
      <c r="G25" s="46"/>
      <c r="H25" s="14"/>
      <c r="I25" s="12">
        <v>4</v>
      </c>
      <c r="J25" s="15">
        <f t="shared" si="1"/>
        <v>0</v>
      </c>
    </row>
    <row r="26" spans="1:13" x14ac:dyDescent="0.25">
      <c r="A26" s="12">
        <v>14</v>
      </c>
      <c r="B26" s="13">
        <v>140</v>
      </c>
      <c r="C26" s="42" t="s">
        <v>24</v>
      </c>
      <c r="D26" s="45"/>
      <c r="E26" s="45"/>
      <c r="F26" s="45"/>
      <c r="G26" s="46"/>
      <c r="H26" s="14"/>
      <c r="I26" s="12">
        <v>2</v>
      </c>
      <c r="J26" s="15">
        <f t="shared" si="1"/>
        <v>0</v>
      </c>
    </row>
    <row r="27" spans="1:13" x14ac:dyDescent="0.25">
      <c r="A27" s="12">
        <v>15</v>
      </c>
      <c r="B27" s="13">
        <v>150</v>
      </c>
      <c r="C27" s="42" t="s">
        <v>27</v>
      </c>
      <c r="D27" s="45"/>
      <c r="E27" s="45"/>
      <c r="F27" s="45"/>
      <c r="G27" s="46"/>
      <c r="H27" s="14"/>
      <c r="I27" s="12">
        <v>6</v>
      </c>
      <c r="J27" s="15">
        <f t="shared" si="1"/>
        <v>0</v>
      </c>
    </row>
    <row r="28" spans="1:13" x14ac:dyDescent="0.25">
      <c r="A28" s="12">
        <v>16</v>
      </c>
      <c r="B28" s="13">
        <v>160</v>
      </c>
      <c r="C28" s="42" t="s">
        <v>25</v>
      </c>
      <c r="D28" s="45"/>
      <c r="E28" s="45"/>
      <c r="F28" s="45"/>
      <c r="G28" s="46"/>
      <c r="H28" s="14"/>
      <c r="I28" s="12">
        <v>4</v>
      </c>
      <c r="J28" s="15">
        <f t="shared" si="1"/>
        <v>0</v>
      </c>
    </row>
    <row r="29" spans="1:13" x14ac:dyDescent="0.25">
      <c r="A29" s="12">
        <v>17</v>
      </c>
      <c r="B29" s="13">
        <v>170</v>
      </c>
      <c r="C29" s="42" t="s">
        <v>26</v>
      </c>
      <c r="D29" s="45"/>
      <c r="E29" s="45"/>
      <c r="F29" s="45"/>
      <c r="G29" s="46"/>
      <c r="H29" s="14"/>
      <c r="I29" s="12">
        <v>5</v>
      </c>
      <c r="J29" s="15">
        <f t="shared" si="1"/>
        <v>0</v>
      </c>
    </row>
    <row r="30" spans="1:13" x14ac:dyDescent="0.25">
      <c r="A30" s="12" t="s">
        <v>28</v>
      </c>
      <c r="B30" s="13">
        <v>300</v>
      </c>
      <c r="C30" s="42" t="s">
        <v>3</v>
      </c>
      <c r="D30" s="45"/>
      <c r="E30" s="45"/>
      <c r="F30" s="45"/>
      <c r="G30" s="46"/>
      <c r="H30" s="14"/>
      <c r="I30" s="12">
        <v>5</v>
      </c>
      <c r="J30" s="15">
        <f t="shared" si="1"/>
        <v>0</v>
      </c>
    </row>
    <row r="31" spans="1:13" x14ac:dyDescent="0.25">
      <c r="A31" s="12" t="s">
        <v>28</v>
      </c>
      <c r="B31" s="13">
        <v>310</v>
      </c>
      <c r="C31" s="42" t="s">
        <v>29</v>
      </c>
      <c r="D31" s="45"/>
      <c r="E31" s="45"/>
      <c r="F31" s="45"/>
      <c r="G31" s="46"/>
      <c r="H31" s="14"/>
      <c r="I31" s="12">
        <v>7</v>
      </c>
      <c r="J31" s="15">
        <f t="shared" si="1"/>
        <v>0</v>
      </c>
    </row>
    <row r="32" spans="1:13" x14ac:dyDescent="0.25">
      <c r="A32" s="12" t="s">
        <v>30</v>
      </c>
      <c r="B32" s="13">
        <v>211</v>
      </c>
      <c r="C32" s="42" t="s">
        <v>1</v>
      </c>
      <c r="D32" s="45"/>
      <c r="E32" s="45"/>
      <c r="F32" s="45"/>
      <c r="G32" s="46"/>
      <c r="H32" s="14"/>
      <c r="I32" s="12">
        <v>5</v>
      </c>
      <c r="J32" s="15">
        <f t="shared" si="1"/>
        <v>0</v>
      </c>
      <c r="L32" s="36">
        <f>IF(AND(H32&gt;0,H33&gt;0),1,0)</f>
        <v>0</v>
      </c>
      <c r="M32" s="51" t="str">
        <f>IF(L32=1,J32+J33,"")</f>
        <v/>
      </c>
    </row>
    <row r="33" spans="1:13" x14ac:dyDescent="0.25">
      <c r="A33" s="12" t="s">
        <v>30</v>
      </c>
      <c r="B33" s="13">
        <v>212</v>
      </c>
      <c r="C33" s="42" t="s">
        <v>38</v>
      </c>
      <c r="D33" s="45"/>
      <c r="E33" s="45"/>
      <c r="F33" s="45"/>
      <c r="G33" s="46"/>
      <c r="H33" s="14"/>
      <c r="I33" s="12">
        <v>5</v>
      </c>
      <c r="J33" s="15">
        <f t="shared" si="1"/>
        <v>0</v>
      </c>
    </row>
    <row r="34" spans="1:13" x14ac:dyDescent="0.25">
      <c r="A34" s="12" t="s">
        <v>31</v>
      </c>
      <c r="B34" s="13">
        <v>221</v>
      </c>
      <c r="C34" s="42" t="s">
        <v>39</v>
      </c>
      <c r="D34" s="45"/>
      <c r="E34" s="45"/>
      <c r="F34" s="45"/>
      <c r="G34" s="46"/>
      <c r="H34" s="14"/>
      <c r="I34" s="12">
        <v>5</v>
      </c>
      <c r="J34" s="15">
        <f t="shared" si="1"/>
        <v>0</v>
      </c>
      <c r="L34" s="36">
        <f>IF(AND(H34&gt;0,H35&gt;0),1,0)</f>
        <v>0</v>
      </c>
      <c r="M34" s="51" t="str">
        <f>IF(L34=1,J34+J35,"")</f>
        <v/>
      </c>
    </row>
    <row r="35" spans="1:13" x14ac:dyDescent="0.25">
      <c r="A35" s="12" t="s">
        <v>31</v>
      </c>
      <c r="B35" s="13">
        <v>222</v>
      </c>
      <c r="C35" s="42" t="s">
        <v>40</v>
      </c>
      <c r="D35" s="45"/>
      <c r="E35" s="45"/>
      <c r="F35" s="45"/>
      <c r="G35" s="46"/>
      <c r="H35" s="14"/>
      <c r="I35" s="12">
        <v>5</v>
      </c>
      <c r="J35" s="15">
        <f t="shared" si="1"/>
        <v>0</v>
      </c>
    </row>
    <row r="36" spans="1:13" x14ac:dyDescent="0.25">
      <c r="A36" s="12" t="s">
        <v>32</v>
      </c>
      <c r="B36" s="13">
        <v>231</v>
      </c>
      <c r="C36" s="42" t="s">
        <v>41</v>
      </c>
      <c r="D36" s="45"/>
      <c r="E36" s="45"/>
      <c r="F36" s="45"/>
      <c r="G36" s="46"/>
      <c r="H36" s="14"/>
      <c r="I36" s="12">
        <v>5</v>
      </c>
      <c r="J36" s="15">
        <f t="shared" si="1"/>
        <v>0</v>
      </c>
      <c r="L36" s="36">
        <f>IF(AND(H36&gt;0,H37&gt;0),1,0)</f>
        <v>0</v>
      </c>
      <c r="M36" s="51" t="str">
        <f>IF(L36=1,J36+J37,"")</f>
        <v/>
      </c>
    </row>
    <row r="37" spans="1:13" x14ac:dyDescent="0.25">
      <c r="A37" s="12" t="s">
        <v>32</v>
      </c>
      <c r="B37" s="13">
        <v>232</v>
      </c>
      <c r="C37" s="42" t="s">
        <v>42</v>
      </c>
      <c r="D37" s="45"/>
      <c r="E37" s="45"/>
      <c r="F37" s="45"/>
      <c r="G37" s="46"/>
      <c r="H37" s="14"/>
      <c r="I37" s="12">
        <v>5</v>
      </c>
      <c r="J37" s="15">
        <f t="shared" si="1"/>
        <v>0</v>
      </c>
    </row>
    <row r="38" spans="1:13" x14ac:dyDescent="0.25">
      <c r="A38" s="12" t="s">
        <v>33</v>
      </c>
      <c r="B38" s="13">
        <v>241</v>
      </c>
      <c r="C38" s="42" t="s">
        <v>43</v>
      </c>
      <c r="D38" s="45"/>
      <c r="E38" s="45"/>
      <c r="F38" s="45"/>
      <c r="G38" s="46"/>
      <c r="H38" s="14"/>
      <c r="I38" s="12">
        <v>5</v>
      </c>
      <c r="J38" s="15">
        <f t="shared" si="1"/>
        <v>0</v>
      </c>
      <c r="L38" s="36">
        <f>IF(AND(H38&gt;0,H39&gt;0),1,0)</f>
        <v>0</v>
      </c>
      <c r="M38" s="36" t="str">
        <f>IF(L38=1,J39+J38,"")</f>
        <v/>
      </c>
    </row>
    <row r="39" spans="1:13" x14ac:dyDescent="0.25">
      <c r="A39" s="12" t="s">
        <v>33</v>
      </c>
      <c r="B39" s="13">
        <v>242</v>
      </c>
      <c r="C39" s="42" t="s">
        <v>44</v>
      </c>
      <c r="D39" s="45"/>
      <c r="E39" s="45"/>
      <c r="F39" s="45"/>
      <c r="G39" s="46"/>
      <c r="H39" s="14"/>
      <c r="I39" s="12">
        <v>5</v>
      </c>
      <c r="J39" s="15">
        <f t="shared" si="1"/>
        <v>0</v>
      </c>
    </row>
    <row r="40" spans="1:13" x14ac:dyDescent="0.25">
      <c r="A40" s="12" t="s">
        <v>34</v>
      </c>
      <c r="B40" s="13">
        <v>251</v>
      </c>
      <c r="C40" s="42" t="s">
        <v>45</v>
      </c>
      <c r="D40" s="45"/>
      <c r="E40" s="45"/>
      <c r="F40" s="45"/>
      <c r="G40" s="46"/>
      <c r="H40" s="14"/>
      <c r="I40" s="12">
        <v>5</v>
      </c>
      <c r="J40" s="15">
        <f t="shared" si="1"/>
        <v>0</v>
      </c>
      <c r="L40" s="36">
        <f>IF(AND(H40&gt;0,H41&gt;0),1,0)</f>
        <v>0</v>
      </c>
      <c r="M40" s="36" t="str">
        <f>IF(L40=1,J41+J40,"")</f>
        <v/>
      </c>
    </row>
    <row r="41" spans="1:13" x14ac:dyDescent="0.25">
      <c r="A41" s="12" t="s">
        <v>34</v>
      </c>
      <c r="B41" s="13">
        <v>252</v>
      </c>
      <c r="C41" s="42" t="s">
        <v>46</v>
      </c>
      <c r="D41" s="45"/>
      <c r="E41" s="45"/>
      <c r="F41" s="45"/>
      <c r="G41" s="46"/>
      <c r="H41" s="14"/>
      <c r="I41" s="12">
        <v>5</v>
      </c>
      <c r="J41" s="15">
        <f t="shared" si="1"/>
        <v>0</v>
      </c>
    </row>
    <row r="42" spans="1:13" x14ac:dyDescent="0.25">
      <c r="A42" s="12" t="s">
        <v>35</v>
      </c>
      <c r="B42" s="13">
        <v>261</v>
      </c>
      <c r="C42" s="42" t="s">
        <v>47</v>
      </c>
      <c r="D42" s="45"/>
      <c r="E42" s="45"/>
      <c r="F42" s="45"/>
      <c r="G42" s="46"/>
      <c r="H42" s="38" t="str">
        <f>IF(COUNTIF(H43:H44,"&gt;0")=0,"",IF(H43="",H44,IF(H44="",H43,ROUNDDOWN((2*H43+3*H44)/5,1))))</f>
        <v/>
      </c>
      <c r="I42" s="12">
        <v>5</v>
      </c>
      <c r="J42" s="15">
        <f>IF(H42&lt;&gt;"",H42*I42,0)</f>
        <v>0</v>
      </c>
      <c r="L42" s="36">
        <f>IF(AND(H42&gt;0,H45&gt;0),1,0)</f>
        <v>0</v>
      </c>
      <c r="M42" s="36" t="str">
        <f>IF(L42=1,J42+J45,"")</f>
        <v/>
      </c>
    </row>
    <row r="43" spans="1:13" x14ac:dyDescent="0.25">
      <c r="A43" s="12"/>
      <c r="B43" s="13">
        <v>264</v>
      </c>
      <c r="C43" s="42" t="s">
        <v>48</v>
      </c>
      <c r="D43" s="45"/>
      <c r="E43" s="45"/>
      <c r="F43" s="45"/>
      <c r="G43" s="46"/>
      <c r="H43" s="14"/>
      <c r="I43" s="12"/>
      <c r="J43" s="15"/>
    </row>
    <row r="44" spans="1:13" x14ac:dyDescent="0.25">
      <c r="A44" s="12"/>
      <c r="B44" s="13">
        <v>263</v>
      </c>
      <c r="C44" s="42" t="s">
        <v>50</v>
      </c>
      <c r="D44" s="45"/>
      <c r="E44" s="45"/>
      <c r="F44" s="45"/>
      <c r="G44" s="46"/>
      <c r="H44" s="14"/>
      <c r="I44" s="12"/>
      <c r="J44" s="15"/>
    </row>
    <row r="45" spans="1:13" x14ac:dyDescent="0.25">
      <c r="A45" s="12" t="s">
        <v>35</v>
      </c>
      <c r="B45" s="13">
        <v>262</v>
      </c>
      <c r="C45" s="42" t="s">
        <v>49</v>
      </c>
      <c r="D45" s="45"/>
      <c r="E45" s="45"/>
      <c r="F45" s="45"/>
      <c r="G45" s="46"/>
      <c r="H45" s="14"/>
      <c r="I45" s="12">
        <v>5</v>
      </c>
      <c r="J45" s="15">
        <f>H45*I45</f>
        <v>0</v>
      </c>
    </row>
    <row r="46" spans="1:13" x14ac:dyDescent="0.25">
      <c r="A46" s="12" t="s">
        <v>36</v>
      </c>
      <c r="B46" s="13">
        <v>271</v>
      </c>
      <c r="C46" s="42" t="s">
        <v>52</v>
      </c>
      <c r="D46" s="45"/>
      <c r="E46" s="45"/>
      <c r="F46" s="45"/>
      <c r="G46" s="46"/>
      <c r="H46" s="14"/>
      <c r="I46" s="12">
        <v>5</v>
      </c>
      <c r="J46" s="15">
        <f t="shared" ref="J46:J49" si="2">H46*I46</f>
        <v>0</v>
      </c>
      <c r="L46" s="36">
        <f>IF(AND(H46&gt;0,H47&gt;0),1,0)</f>
        <v>0</v>
      </c>
      <c r="M46" s="36" t="str">
        <f>IF(L46=1,J47+J46,"")</f>
        <v/>
      </c>
    </row>
    <row r="47" spans="1:13" x14ac:dyDescent="0.25">
      <c r="A47" s="12" t="s">
        <v>36</v>
      </c>
      <c r="B47" s="13">
        <v>272</v>
      </c>
      <c r="C47" s="42" t="s">
        <v>51</v>
      </c>
      <c r="D47" s="45"/>
      <c r="E47" s="45"/>
      <c r="F47" s="45"/>
      <c r="G47" s="46"/>
      <c r="H47" s="14"/>
      <c r="I47" s="12">
        <v>5</v>
      </c>
      <c r="J47" s="15">
        <f t="shared" si="2"/>
        <v>0</v>
      </c>
    </row>
    <row r="48" spans="1:13" x14ac:dyDescent="0.25">
      <c r="A48" s="12" t="s">
        <v>37</v>
      </c>
      <c r="B48" s="13">
        <v>281</v>
      </c>
      <c r="C48" s="42" t="s">
        <v>53</v>
      </c>
      <c r="D48" s="43"/>
      <c r="F48" s="43"/>
      <c r="G48" s="44"/>
      <c r="H48" s="14"/>
      <c r="I48" s="12">
        <v>5</v>
      </c>
      <c r="J48" s="15">
        <f t="shared" si="2"/>
        <v>0</v>
      </c>
      <c r="L48" s="36">
        <f>IF(AND(H48&gt;0,H49&gt;0),1,0)</f>
        <v>0</v>
      </c>
      <c r="M48" s="36" t="str">
        <f>IF(L48=1,J49+J48,"")</f>
        <v/>
      </c>
    </row>
    <row r="49" spans="1:13" x14ac:dyDescent="0.25">
      <c r="A49" s="12" t="s">
        <v>37</v>
      </c>
      <c r="B49" s="13">
        <v>282</v>
      </c>
      <c r="C49" s="42" t="s">
        <v>54</v>
      </c>
      <c r="D49" s="43"/>
      <c r="E49" s="43"/>
      <c r="F49" s="43"/>
      <c r="G49" s="44"/>
      <c r="H49" s="14"/>
      <c r="I49" s="12">
        <v>5</v>
      </c>
      <c r="J49" s="15">
        <f t="shared" si="2"/>
        <v>0</v>
      </c>
    </row>
    <row r="50" spans="1:13" x14ac:dyDescent="0.25">
      <c r="A50" s="12"/>
      <c r="B50" s="13">
        <v>200</v>
      </c>
      <c r="C50" s="56" t="s">
        <v>60</v>
      </c>
      <c r="D50" s="57"/>
      <c r="E50" s="57"/>
      <c r="F50" s="57"/>
      <c r="G50" s="58"/>
      <c r="H50" s="41"/>
      <c r="I50" s="12">
        <f>MIN(50,SUMIF(H32:H49,"&gt;0",I32:I49))</f>
        <v>0</v>
      </c>
      <c r="J50" s="15">
        <f>IF(SUMIF(H32:H49,"&gt;0",I32:I49)=0,0,IF(L50&gt;=5,(SMALL(M32:M48,5)+SMALL(M32:M48,4)+SMALL(M32:M48,3)+SMALL(M32:M48,2)+SMALL(M32:M48,1))/50,SUM(J32:J49)/SUMIF(H32:H49,"&gt;0",I32:I49)))</f>
        <v>0</v>
      </c>
      <c r="K50" s="63" t="str">
        <f>IF(L50&gt;5,"Calculated from the best 5 modules","")</f>
        <v/>
      </c>
      <c r="L50" s="36">
        <f>L32+L34+L36+L38+L40+L42+L46+L48</f>
        <v>0</v>
      </c>
      <c r="M50" s="51" t="e">
        <f>(SMALL(M32:M48,5)+SMALL(M32:M48,4)+SMALL(M32:M48,3)+SMALL(M32:M48,2)+SMALL(M32:M48,1))/50</f>
        <v>#NUM!</v>
      </c>
    </row>
    <row r="51" spans="1:13" x14ac:dyDescent="0.25">
      <c r="A51" s="12"/>
      <c r="B51" s="13"/>
      <c r="C51" s="56"/>
      <c r="D51" s="59"/>
      <c r="E51" s="59"/>
      <c r="F51" s="59"/>
      <c r="G51" s="60"/>
      <c r="H51" s="50"/>
      <c r="I51" s="12"/>
      <c r="J51" s="15"/>
      <c r="K51" s="63"/>
    </row>
    <row r="52" spans="1:13" x14ac:dyDescent="0.25">
      <c r="A52" s="12"/>
      <c r="B52" s="13"/>
      <c r="C52" s="56"/>
      <c r="D52" s="57"/>
      <c r="E52" s="57"/>
      <c r="F52" s="57"/>
      <c r="G52" s="58"/>
      <c r="H52" s="21"/>
      <c r="I52" s="12"/>
      <c r="J52" s="15"/>
    </row>
    <row r="53" spans="1:13" x14ac:dyDescent="0.25">
      <c r="A53" s="16"/>
      <c r="B53" s="17"/>
      <c r="C53" s="18" t="s">
        <v>72</v>
      </c>
      <c r="D53" s="19"/>
      <c r="E53" s="19"/>
      <c r="F53" s="19"/>
      <c r="G53" s="20"/>
      <c r="H53" s="24"/>
      <c r="I53" s="15">
        <f>SUMIF(J9:J31,"&gt;0",I9:I31)+I50</f>
        <v>0</v>
      </c>
      <c r="J53" s="22">
        <f>IF(I53=0,0,SUM(J9:J31,J50*I50)/I53)</f>
        <v>0</v>
      </c>
    </row>
    <row r="54" spans="1:13" x14ac:dyDescent="0.25">
      <c r="A54" s="23"/>
      <c r="B54" s="23"/>
      <c r="C54" s="61"/>
      <c r="D54" s="62"/>
      <c r="E54" s="62"/>
      <c r="F54" s="62"/>
      <c r="G54" s="62"/>
      <c r="H54" s="5"/>
      <c r="I54" s="25"/>
      <c r="J54" s="26"/>
    </row>
    <row r="55" spans="1:13" x14ac:dyDescent="0.25">
      <c r="A55" s="3" t="s">
        <v>56</v>
      </c>
      <c r="B55" s="3"/>
      <c r="C55" s="4"/>
      <c r="D55" s="24"/>
      <c r="E55" s="24"/>
      <c r="F55" s="24"/>
      <c r="G55" s="27">
        <f>J53</f>
        <v>0</v>
      </c>
      <c r="H55" s="28" t="s">
        <v>4</v>
      </c>
      <c r="I55" s="70">
        <f>G55*0.8</f>
        <v>0</v>
      </c>
      <c r="J55" s="71"/>
    </row>
    <row r="56" spans="1:13" x14ac:dyDescent="0.25">
      <c r="A56" s="4"/>
      <c r="B56" s="4"/>
      <c r="C56" s="3"/>
      <c r="D56" s="24"/>
      <c r="E56" s="24"/>
      <c r="F56" s="24"/>
      <c r="G56" s="29"/>
      <c r="H56" s="24"/>
      <c r="I56" s="30"/>
      <c r="J56" s="31"/>
    </row>
    <row r="57" spans="1:13" x14ac:dyDescent="0.25">
      <c r="A57" s="3" t="s">
        <v>57</v>
      </c>
      <c r="B57" s="3"/>
      <c r="C57" s="4"/>
      <c r="D57" s="24"/>
      <c r="E57" s="24"/>
      <c r="F57" s="24"/>
      <c r="G57" s="14"/>
      <c r="H57" s="28" t="s">
        <v>5</v>
      </c>
      <c r="I57" s="70">
        <f>G57*0.15</f>
        <v>0</v>
      </c>
      <c r="J57" s="71"/>
    </row>
    <row r="58" spans="1:13" x14ac:dyDescent="0.25">
      <c r="A58" s="4"/>
      <c r="B58" s="4"/>
      <c r="C58" s="4"/>
      <c r="D58" s="4"/>
      <c r="E58" s="4"/>
      <c r="F58" s="4"/>
      <c r="G58" s="4"/>
      <c r="H58" s="32"/>
      <c r="I58" s="30"/>
      <c r="J58" s="31"/>
    </row>
    <row r="59" spans="1:13" x14ac:dyDescent="0.25">
      <c r="A59" s="3" t="s">
        <v>58</v>
      </c>
      <c r="B59" s="3"/>
      <c r="C59" s="4"/>
      <c r="D59" s="4"/>
      <c r="E59" s="4"/>
      <c r="F59" s="4"/>
      <c r="G59" s="33"/>
      <c r="H59" s="34" t="s">
        <v>6</v>
      </c>
      <c r="I59" s="70">
        <f>G59*0.05</f>
        <v>0</v>
      </c>
      <c r="J59" s="71"/>
    </row>
    <row r="60" spans="1:13" ht="15.75" thickBot="1" x14ac:dyDescent="0.3">
      <c r="A60" s="4"/>
      <c r="B60" s="4"/>
      <c r="C60" s="4"/>
      <c r="D60" s="4"/>
      <c r="E60" s="4"/>
      <c r="F60" s="4"/>
      <c r="G60" s="4"/>
      <c r="I60" s="5"/>
      <c r="J60" s="5"/>
    </row>
    <row r="61" spans="1:13" ht="15.75" thickBot="1" x14ac:dyDescent="0.3">
      <c r="A61" s="3" t="s">
        <v>59</v>
      </c>
      <c r="B61" s="3"/>
      <c r="C61" s="4"/>
      <c r="D61" s="3"/>
      <c r="E61" s="3"/>
      <c r="F61" s="3"/>
      <c r="G61" s="4"/>
      <c r="H61" s="35" t="s">
        <v>71</v>
      </c>
      <c r="I61" s="72">
        <f>IF(AND(G57&gt;0,G59&gt;0),I55+I57+I59,G55)</f>
        <v>0</v>
      </c>
      <c r="J61" s="73"/>
    </row>
    <row r="63" spans="1:13" x14ac:dyDescent="0.25">
      <c r="A63" s="64" t="s">
        <v>73</v>
      </c>
      <c r="B63" s="65"/>
      <c r="C63" s="65"/>
    </row>
    <row r="64" spans="1:13" x14ac:dyDescent="0.25">
      <c r="A64" s="66" t="s">
        <v>74</v>
      </c>
      <c r="B64" s="66"/>
      <c r="C64" s="66"/>
      <c r="D64" s="66"/>
      <c r="E64" s="66"/>
    </row>
    <row r="65" spans="1:5" x14ac:dyDescent="0.25">
      <c r="A65" s="67" t="s">
        <v>75</v>
      </c>
      <c r="B65" s="68"/>
      <c r="C65" s="68"/>
      <c r="D65" s="68"/>
      <c r="E65" s="69"/>
    </row>
  </sheetData>
  <sheetProtection password="CF29" sheet="1" objects="1" scenarios="1"/>
  <mergeCells count="13">
    <mergeCell ref="K50:K51"/>
    <mergeCell ref="A63:C63"/>
    <mergeCell ref="A64:E64"/>
    <mergeCell ref="A65:E65"/>
    <mergeCell ref="I57:J57"/>
    <mergeCell ref="I59:J59"/>
    <mergeCell ref="I61:J61"/>
    <mergeCell ref="I55:J55"/>
    <mergeCell ref="C8:G8"/>
    <mergeCell ref="C50:G50"/>
    <mergeCell ref="C51:G51"/>
    <mergeCell ref="C52:G52"/>
    <mergeCell ref="C54:G54"/>
  </mergeCells>
  <conditionalFormatting sqref="H9:H12 I13 H21:H32 H34 H36 H38 H40 H14:H16">
    <cfRule type="expression" dxfId="39" priority="41">
      <formula>H9&lt;1</formula>
    </cfRule>
  </conditionalFormatting>
  <conditionalFormatting sqref="G57 G59">
    <cfRule type="cellIs" dxfId="38" priority="40" operator="lessThan">
      <formula>1</formula>
    </cfRule>
  </conditionalFormatting>
  <conditionalFormatting sqref="I17">
    <cfRule type="expression" dxfId="37" priority="37">
      <formula>I17&lt;1</formula>
    </cfRule>
  </conditionalFormatting>
  <conditionalFormatting sqref="H33">
    <cfRule type="expression" dxfId="36" priority="19">
      <formula>AND(H33="",H32&gt;0)</formula>
    </cfRule>
    <cfRule type="expression" dxfId="35" priority="36">
      <formula>H33&lt;1</formula>
    </cfRule>
  </conditionalFormatting>
  <conditionalFormatting sqref="H35">
    <cfRule type="expression" dxfId="34" priority="17">
      <formula>AND(H35="",H34&gt;0)</formula>
    </cfRule>
    <cfRule type="expression" dxfId="33" priority="35">
      <formula>H35&lt;1</formula>
    </cfRule>
  </conditionalFormatting>
  <conditionalFormatting sqref="H37">
    <cfRule type="expression" dxfId="32" priority="15">
      <formula>AND(H37="",H36&gt;0)</formula>
    </cfRule>
    <cfRule type="expression" dxfId="31" priority="34">
      <formula>H37&lt;1</formula>
    </cfRule>
  </conditionalFormatting>
  <conditionalFormatting sqref="H39">
    <cfRule type="expression" dxfId="30" priority="13">
      <formula>AND(H39="",H38&gt;0)</formula>
    </cfRule>
    <cfRule type="expression" dxfId="29" priority="33">
      <formula>H39&lt;1</formula>
    </cfRule>
  </conditionalFormatting>
  <conditionalFormatting sqref="H41">
    <cfRule type="expression" dxfId="28" priority="11">
      <formula>AND(H41="",H40&gt;0)</formula>
    </cfRule>
    <cfRule type="expression" dxfId="27" priority="32">
      <formula>H41&lt;1</formula>
    </cfRule>
  </conditionalFormatting>
  <conditionalFormatting sqref="H45">
    <cfRule type="expression" dxfId="26" priority="9">
      <formula>AND(H45="",H42&lt;&gt;"")</formula>
    </cfRule>
    <cfRule type="expression" dxfId="25" priority="31">
      <formula>H45&lt;1</formula>
    </cfRule>
  </conditionalFormatting>
  <conditionalFormatting sqref="H49">
    <cfRule type="expression" dxfId="24" priority="5">
      <formula>AND(H49="",H48&gt;0)</formula>
    </cfRule>
    <cfRule type="expression" dxfId="23" priority="30">
      <formula>H49&lt;1</formula>
    </cfRule>
  </conditionalFormatting>
  <conditionalFormatting sqref="H48">
    <cfRule type="expression" dxfId="22" priority="6">
      <formula>AND(H48="",H49&gt;0)</formula>
    </cfRule>
    <cfRule type="expression" dxfId="21" priority="29">
      <formula>H48&lt;1</formula>
    </cfRule>
  </conditionalFormatting>
  <conditionalFormatting sqref="H46">
    <cfRule type="expression" dxfId="20" priority="8">
      <formula>AND(H46="",H47&gt;0)</formula>
    </cfRule>
    <cfRule type="expression" dxfId="19" priority="28">
      <formula>H46&lt;1</formula>
    </cfRule>
  </conditionalFormatting>
  <conditionalFormatting sqref="H47">
    <cfRule type="expression" dxfId="18" priority="7">
      <formula>AND(H47="",H46&gt;0)</formula>
    </cfRule>
    <cfRule type="expression" dxfId="17" priority="27">
      <formula>H47&lt;1</formula>
    </cfRule>
  </conditionalFormatting>
  <conditionalFormatting sqref="H43">
    <cfRule type="expression" dxfId="16" priority="26">
      <formula>H43&lt;1</formula>
    </cfRule>
  </conditionalFormatting>
  <conditionalFormatting sqref="H44">
    <cfRule type="expression" dxfId="15" priority="25">
      <formula>H44&lt;1</formula>
    </cfRule>
  </conditionalFormatting>
  <conditionalFormatting sqref="H18:H20">
    <cfRule type="expression" dxfId="14" priority="24">
      <formula>H18&lt;1</formula>
    </cfRule>
  </conditionalFormatting>
  <conditionalFormatting sqref="H13">
    <cfRule type="expression" dxfId="13" priority="23">
      <formula>AND(COUNTIF(H14:H16,"&gt;0")&gt;0,COUNTIF(H14:H16,"&gt;0")&lt;3)</formula>
    </cfRule>
  </conditionalFormatting>
  <conditionalFormatting sqref="H17">
    <cfRule type="expression" dxfId="12" priority="22">
      <formula>AND(COUNTIF(H18:H20,"&gt;0")&gt;0,COUNTIF(H18:H20,"&gt;0")&lt;3)</formula>
    </cfRule>
  </conditionalFormatting>
  <conditionalFormatting sqref="H42">
    <cfRule type="expression" dxfId="11" priority="10">
      <formula>AND(H42="",H45&gt;0)</formula>
    </cfRule>
    <cfRule type="expression" dxfId="10" priority="21">
      <formula>COUNTIF(H43:H44,"&gt;0")=1</formula>
    </cfRule>
  </conditionalFormatting>
  <conditionalFormatting sqref="H32">
    <cfRule type="expression" dxfId="9" priority="20">
      <formula>AND(H32="",H33&gt;0)</formula>
    </cfRule>
  </conditionalFormatting>
  <conditionalFormatting sqref="H34">
    <cfRule type="expression" dxfId="8" priority="18">
      <formula>AND(H34="",H35&gt;0)</formula>
    </cfRule>
  </conditionalFormatting>
  <conditionalFormatting sqref="H36">
    <cfRule type="expression" dxfId="7" priority="16">
      <formula>AND(H36="",H37&gt;0)</formula>
    </cfRule>
  </conditionalFormatting>
  <conditionalFormatting sqref="H38">
    <cfRule type="expression" dxfId="6" priority="14">
      <formula>AND(H38="",H39&gt;0)</formula>
    </cfRule>
  </conditionalFormatting>
  <conditionalFormatting sqref="H40">
    <cfRule type="expression" dxfId="5" priority="12">
      <formula>AND(H40="",H41&gt;0)</formula>
    </cfRule>
  </conditionalFormatting>
  <conditionalFormatting sqref="J53">
    <cfRule type="expression" dxfId="4" priority="4">
      <formula>AND($I$53&lt;137,$I$53&gt;0)</formula>
    </cfRule>
  </conditionalFormatting>
  <conditionalFormatting sqref="J50">
    <cfRule type="expression" dxfId="3" priority="1">
      <formula>AND($L$50&lt;5,I50&gt;0)</formula>
    </cfRule>
    <cfRule type="expression" dxfId="2" priority="2">
      <formula>$L$50&gt;5</formula>
    </cfRule>
  </conditionalFormatting>
  <conditionalFormatting sqref="I61:J61">
    <cfRule type="expression" dxfId="1" priority="44">
      <formula>$I$56+$I$58=0</formula>
    </cfRule>
    <cfRule type="expression" dxfId="0" priority="45">
      <formula>$I$52&lt;$M$36</formula>
    </cfRule>
  </conditionalFormatting>
  <dataValidations count="2">
    <dataValidation type="decimal" allowBlank="1" showInputMessage="1" showErrorMessage="1" sqref="G57 G59 I13 H9:H12 H18:H41 H14:H16 I42 H43:H49">
      <formula1>1</formula1>
      <formula2>4</formula2>
    </dataValidation>
    <dataValidation type="list" allowBlank="1" showInputMessage="1" showErrorMessage="1" sqref="H51">
      <formula1>"bestanden,offen"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Voller</dc:creator>
  <cp:lastModifiedBy>Voller</cp:lastModifiedBy>
  <cp:lastPrinted>2014-06-30T09:54:09Z</cp:lastPrinted>
  <dcterms:created xsi:type="dcterms:W3CDTF">2014-06-04T08:52:05Z</dcterms:created>
  <dcterms:modified xsi:type="dcterms:W3CDTF">2014-07-23T12:55:56Z</dcterms:modified>
</cp:coreProperties>
</file>