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wncloud\Prüfungen\BA_MA_2017\"/>
    </mc:Choice>
  </mc:AlternateContent>
  <bookViews>
    <workbookView xWindow="480" yWindow="45" windowWidth="17715" windowHeight="11055"/>
  </bookViews>
  <sheets>
    <sheet name="Instruction" sheetId="7" r:id="rId1"/>
    <sheet name="TCM" sheetId="4" r:id="rId2"/>
  </sheets>
  <definedNames>
    <definedName name="_xlnm.Print_Area" localSheetId="1">TCM!$A$1:$J$74</definedName>
  </definedNames>
  <calcPr calcId="152511"/>
</workbook>
</file>

<file path=xl/calcChain.xml><?xml version="1.0" encoding="utf-8"?>
<calcChain xmlns="http://schemas.openxmlformats.org/spreadsheetml/2006/main">
  <c r="I54" i="4" l="1"/>
  <c r="I53" i="4"/>
  <c r="I51" i="4"/>
  <c r="I34" i="4"/>
  <c r="I30" i="4"/>
  <c r="I18" i="4"/>
  <c r="I13" i="4"/>
  <c r="I50" i="4"/>
  <c r="I55" i="4"/>
  <c r="I56" i="4"/>
  <c r="I57" i="4"/>
  <c r="I58" i="4"/>
  <c r="I59" i="4"/>
  <c r="I60" i="4"/>
  <c r="M65" i="4" a="1"/>
  <c r="M65" i="4" s="1"/>
  <c r="I48" i="4"/>
  <c r="I47" i="4"/>
  <c r="I46" i="4"/>
  <c r="I45" i="4"/>
  <c r="I44" i="4"/>
  <c r="I43" i="4"/>
  <c r="I42" i="4"/>
  <c r="I41" i="4"/>
  <c r="J39" i="4"/>
  <c r="I39" i="4"/>
  <c r="L39" i="4" s="1"/>
  <c r="I29" i="4"/>
  <c r="I28" i="4"/>
  <c r="I27" i="4"/>
  <c r="I25" i="4"/>
  <c r="I24" i="4"/>
  <c r="I23" i="4"/>
  <c r="I17" i="4"/>
  <c r="J15" i="4"/>
  <c r="I15" i="4"/>
  <c r="L15" i="4" s="1"/>
  <c r="I64" i="4"/>
  <c r="I63" i="4"/>
  <c r="I62" i="4"/>
  <c r="I10" i="4"/>
  <c r="J40" i="4" l="1"/>
  <c r="L49" i="4"/>
  <c r="L52" i="4"/>
  <c r="L16" i="4"/>
  <c r="J16" i="4"/>
  <c r="L40" i="4"/>
  <c r="L22" i="4"/>
  <c r="J26" i="4"/>
  <c r="L26" i="4"/>
  <c r="J22" i="4"/>
  <c r="J38" i="4"/>
  <c r="I38" i="4"/>
  <c r="L38" i="4" s="1"/>
  <c r="J33" i="4"/>
  <c r="I33" i="4"/>
  <c r="L33" i="4" s="1"/>
  <c r="I31" i="4"/>
  <c r="L31" i="4" s="1"/>
  <c r="J31" i="4"/>
  <c r="I32" i="4"/>
  <c r="L32" i="4" s="1"/>
  <c r="J32" i="4"/>
  <c r="J21" i="4"/>
  <c r="I21" i="4"/>
  <c r="L21" i="4" s="1"/>
  <c r="I61" i="4" l="1"/>
  <c r="H65" i="4"/>
  <c r="I36" i="4"/>
  <c r="L36" i="4" s="1"/>
  <c r="J36" i="4"/>
  <c r="I37" i="4"/>
  <c r="L37" i="4" s="1"/>
  <c r="J37" i="4"/>
  <c r="J35" i="4"/>
  <c r="I20" i="4"/>
  <c r="L20" i="4" s="1"/>
  <c r="J20" i="4"/>
  <c r="J19" i="4"/>
  <c r="I19" i="4"/>
  <c r="L19" i="4" s="1"/>
  <c r="J14" i="4"/>
  <c r="I14" i="4"/>
  <c r="L14" i="4" s="1"/>
  <c r="I12" i="4"/>
  <c r="I35" i="4"/>
  <c r="I70" i="4"/>
  <c r="L35" i="4" l="1"/>
  <c r="I66" i="4"/>
  <c r="L11" i="4"/>
  <c r="J11" i="4"/>
  <c r="I72" i="4"/>
  <c r="L65" i="4" l="1"/>
  <c r="J65" i="4" s="1"/>
  <c r="G68" i="4" s="1"/>
  <c r="I68" i="4" s="1"/>
  <c r="I74" i="4" l="1"/>
</calcChain>
</file>

<file path=xl/sharedStrings.xml><?xml version="1.0" encoding="utf-8"?>
<sst xmlns="http://schemas.openxmlformats.org/spreadsheetml/2006/main" count="151" uniqueCount="141">
  <si>
    <t>x 0,05 =</t>
  </si>
  <si>
    <t>x 0,75 =</t>
  </si>
  <si>
    <t>x 0,20 =</t>
  </si>
  <si>
    <t>KP in Note</t>
  </si>
  <si>
    <t>Instruction how to use the grade calculater</t>
  </si>
  <si>
    <r>
      <t>The grade calculation on the next worksheet for the study course "Textile and Clothing Management" is only valid for examination regulations "</t>
    </r>
    <r>
      <rPr>
        <b/>
        <sz val="11"/>
        <color theme="1"/>
        <rFont val="Calibri"/>
        <family val="2"/>
        <scheme val="minor"/>
      </rPr>
      <t>PO 2017</t>
    </r>
    <r>
      <rPr>
        <sz val="11"/>
        <color theme="1"/>
        <rFont val="Calibri"/>
        <family val="2"/>
        <scheme val="minor"/>
      </rPr>
      <t>".</t>
    </r>
  </si>
  <si>
    <t>You may only modify cells with a background color in light orange. Ungraded certificates can only be set to "open" or "passed".</t>
  </si>
  <si>
    <t xml:space="preserve">Calculation of the final grade for the bachelor course of study Textile and Clothing Management </t>
  </si>
  <si>
    <t>for information only and without responsibility</t>
  </si>
  <si>
    <t>Name, Surname of the student</t>
  </si>
  <si>
    <t>Registration Number</t>
  </si>
  <si>
    <t>Subj.</t>
  </si>
  <si>
    <t>Code No.</t>
  </si>
  <si>
    <t>Module</t>
  </si>
  <si>
    <t>CP</t>
  </si>
  <si>
    <t>Grade</t>
  </si>
  <si>
    <r>
      <t xml:space="preserve">CP </t>
    </r>
    <r>
      <rPr>
        <sz val="9"/>
        <rFont val="Times New Roman"/>
        <family val="1"/>
      </rPr>
      <t>earned</t>
    </r>
  </si>
  <si>
    <t>Grade x CP</t>
  </si>
  <si>
    <t>TCM-10</t>
  </si>
  <si>
    <t>TCM-20</t>
  </si>
  <si>
    <t>TCM-30</t>
  </si>
  <si>
    <t>TCM-40</t>
  </si>
  <si>
    <t>TCM-50</t>
  </si>
  <si>
    <t>TCM-60</t>
  </si>
  <si>
    <t>TCM-70</t>
  </si>
  <si>
    <t>TCM-80</t>
  </si>
  <si>
    <t>TCM-90</t>
  </si>
  <si>
    <t>TCM-100</t>
  </si>
  <si>
    <t>TCM-101</t>
  </si>
  <si>
    <t>TCM-102</t>
  </si>
  <si>
    <t>TCM-110</t>
  </si>
  <si>
    <t>TCM-120</t>
  </si>
  <si>
    <t>TCM-140</t>
  </si>
  <si>
    <t>TCM-150</t>
  </si>
  <si>
    <t>TCM-160</t>
  </si>
  <si>
    <t>TCM-170</t>
  </si>
  <si>
    <t>TCM-180</t>
  </si>
  <si>
    <t>TCM-220</t>
  </si>
  <si>
    <t>TCM-221</t>
  </si>
  <si>
    <t>TCM-222</t>
  </si>
  <si>
    <t>TCM-230</t>
  </si>
  <si>
    <t>TCM-240</t>
  </si>
  <si>
    <t>TCM-250</t>
  </si>
  <si>
    <t>TCM-260</t>
  </si>
  <si>
    <t>TCM-270</t>
  </si>
  <si>
    <t>TCM-280</t>
  </si>
  <si>
    <t>TCM-290</t>
  </si>
  <si>
    <t>TCM-300</t>
  </si>
  <si>
    <t>TCM-500</t>
  </si>
  <si>
    <t>Mark of Bachelor thesis</t>
  </si>
  <si>
    <t>Mark of Colloquium</t>
  </si>
  <si>
    <t>Result  from subject 1 to 38</t>
  </si>
  <si>
    <t>Scientific Working and Study Tools</t>
  </si>
  <si>
    <t>open</t>
  </si>
  <si>
    <t>TCM-21</t>
  </si>
  <si>
    <t>TCM-22</t>
  </si>
  <si>
    <t>Textile Materials</t>
  </si>
  <si>
    <t>Practical Training Textile Materials</t>
  </si>
  <si>
    <t>Basics of Textiles</t>
  </si>
  <si>
    <t>Business Mathematics</t>
  </si>
  <si>
    <t>TCM-51</t>
  </si>
  <si>
    <t>TCM-52</t>
  </si>
  <si>
    <t>Natural Sciences</t>
  </si>
  <si>
    <t>General &amp; Organic Chemistry</t>
  </si>
  <si>
    <t>Physics</t>
  </si>
  <si>
    <t>Information Technology</t>
  </si>
  <si>
    <t>Business Sciences</t>
  </si>
  <si>
    <t>Textile Technologies</t>
  </si>
  <si>
    <t>TCM-91</t>
  </si>
  <si>
    <t>TCM-92</t>
  </si>
  <si>
    <t>TCM-93</t>
  </si>
  <si>
    <t>Communication and Teamwork</t>
  </si>
  <si>
    <t>Communication and Presentation</t>
  </si>
  <si>
    <t>Project Management</t>
  </si>
  <si>
    <t>Intercultural Management</t>
  </si>
  <si>
    <t>TCM-103</t>
  </si>
  <si>
    <t>Basics of Clothing</t>
  </si>
  <si>
    <t>Clothing Technology</t>
  </si>
  <si>
    <t>Pattern Making</t>
  </si>
  <si>
    <t>CAD Construction of Garments</t>
  </si>
  <si>
    <t>Textile Chain</t>
  </si>
  <si>
    <t>Accounting</t>
  </si>
  <si>
    <t>TCM-130</t>
  </si>
  <si>
    <t>Law</t>
  </si>
  <si>
    <t>Quality</t>
  </si>
  <si>
    <t>Guided Projects</t>
  </si>
  <si>
    <t>Textile Production</t>
  </si>
  <si>
    <t>Sustainability</t>
  </si>
  <si>
    <t>Finishing</t>
  </si>
  <si>
    <t>TCM-190</t>
  </si>
  <si>
    <t>Projects</t>
  </si>
  <si>
    <t>TCM-200</t>
  </si>
  <si>
    <t>Study Work</t>
  </si>
  <si>
    <t>Finalizing Seminars</t>
  </si>
  <si>
    <t>Workshop Scientific Methods</t>
  </si>
  <si>
    <t>Seminar Final Thesis</t>
  </si>
  <si>
    <t>Internship or Semester Abroad</t>
  </si>
  <si>
    <t>Average Grade</t>
  </si>
  <si>
    <t>Sum of CP including seminars and internship</t>
  </si>
  <si>
    <t>Sum:</t>
  </si>
  <si>
    <t>TCM-210</t>
  </si>
  <si>
    <t>Electives</t>
  </si>
  <si>
    <t>TCM-310</t>
  </si>
  <si>
    <t>TCM-320</t>
  </si>
  <si>
    <t>TCM-330</t>
  </si>
  <si>
    <t>TCM-340</t>
  </si>
  <si>
    <t>TCM-350</t>
  </si>
  <si>
    <t>TCM-360</t>
  </si>
  <si>
    <t>TCM-370</t>
  </si>
  <si>
    <t>TCM-380</t>
  </si>
  <si>
    <t>Marketing</t>
  </si>
  <si>
    <t>Digital Printing</t>
  </si>
  <si>
    <t>Supply Chain Management</t>
  </si>
  <si>
    <t>Human Resources Management</t>
  </si>
  <si>
    <t>Ergonomics</t>
  </si>
  <si>
    <t>Organisation and Controlling</t>
  </si>
  <si>
    <t>Clothing Production Engineering</t>
  </si>
  <si>
    <t>Advanced Product Engineering</t>
  </si>
  <si>
    <t>Clothing Production</t>
  </si>
  <si>
    <t>Clothing Construction</t>
  </si>
  <si>
    <t>Product Planning</t>
  </si>
  <si>
    <t>Technical Texiles</t>
  </si>
  <si>
    <t>Fabric Production</t>
  </si>
  <si>
    <t>Textile Products</t>
  </si>
  <si>
    <t>Design Theory</t>
  </si>
  <si>
    <t>Fashion Design</t>
  </si>
  <si>
    <t>You have inserted more than 10 electives =&gt; the AVERAGE grade of ALL courses is used for the calculation</t>
  </si>
  <si>
    <t>TCM-311</t>
  </si>
  <si>
    <t>TCM-312</t>
  </si>
  <si>
    <t>Clothing Production Machinery</t>
  </si>
  <si>
    <t>Clothing Production Practical Training</t>
  </si>
  <si>
    <t>TCM-321</t>
  </si>
  <si>
    <t>TCM-322</t>
  </si>
  <si>
    <t>CAD 3D Clothing Construction</t>
  </si>
  <si>
    <t>Product Development Process Design</t>
  </si>
  <si>
    <t>according to § 31 (2) of the examination regulations "PO 2017"</t>
  </si>
  <si>
    <t>In the electives module finally you must select at least 10 modules out of 16. If you have passed more examinations the calculator uses the avarage grade of ALL courses in the electives catalogue. This is indicated in the calculation table.</t>
  </si>
  <si>
    <t>Attention! If a module has several partial examinations and only part of them are passed the calculator uses the actual grade as a "forecast" for the grade of the module and uses this in the calculation of the final grade. Of course you have to pass ALL parts of the module nevertheless.</t>
  </si>
  <si>
    <t>Only if ALL cells in the column H have no colored background you have passed all required examinations.</t>
  </si>
  <si>
    <t>The calculator may be used to calculate the actual average grade, the current number of credit points aquired or to calculate a forecast of the final grade by inserting estimated results for examinations or for example the final thesis.</t>
  </si>
  <si>
    <r>
      <t>Final grade for Bachelor degree (</t>
    </r>
    <r>
      <rPr>
        <b/>
        <sz val="11"/>
        <color rgb="FFFF0000"/>
        <rFont val="Times New Roman"/>
        <family val="1"/>
      </rPr>
      <t>forecast</t>
    </r>
    <r>
      <rPr>
        <b/>
        <sz val="1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</si>
</sst>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
  </numFmts>
  <fonts count="15" x14ac:knownFonts="1">
    <font>
      <sz val="11"/>
      <color theme="1"/>
      <name val="Calibri"/>
      <family val="2"/>
      <scheme val="minor"/>
    </font>
    <font>
      <sz val="10"/>
      <name val="Arial"/>
      <family val="2"/>
    </font>
    <font>
      <b/>
      <sz val="11"/>
      <name val="Times New Roman"/>
      <family val="1"/>
    </font>
    <font>
      <sz val="11"/>
      <name val="Times New Roman"/>
      <family val="1"/>
    </font>
    <font>
      <sz val="8"/>
      <name val="Times New Roman"/>
      <family val="1"/>
    </font>
    <font>
      <sz val="10"/>
      <name val="Times New Roman"/>
      <family val="1"/>
    </font>
    <font>
      <b/>
      <sz val="14"/>
      <name val="Arial"/>
      <family val="2"/>
    </font>
    <font>
      <sz val="9"/>
      <name val="Times New Roman"/>
      <family val="1"/>
    </font>
    <font>
      <b/>
      <sz val="11"/>
      <color theme="1"/>
      <name val="Calibri"/>
      <family val="2"/>
      <scheme val="minor"/>
    </font>
    <font>
      <b/>
      <sz val="14"/>
      <color theme="1"/>
      <name val="Calibri"/>
      <family val="2"/>
      <scheme val="minor"/>
    </font>
    <font>
      <sz val="11"/>
      <color theme="0"/>
      <name val="Calibri"/>
      <family val="2"/>
      <scheme val="minor"/>
    </font>
    <font>
      <b/>
      <sz val="11"/>
      <color theme="1"/>
      <name val="Arial"/>
      <family val="2"/>
    </font>
    <font>
      <b/>
      <sz val="11"/>
      <name val="Arial"/>
      <family val="2"/>
    </font>
    <font>
      <i/>
      <sz val="11"/>
      <name val="Times New Roman"/>
      <family val="1"/>
    </font>
    <font>
      <b/>
      <sz val="11"/>
      <color rgb="FFFF0000"/>
      <name val="Times New Roman"/>
      <family val="1"/>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9">
    <xf numFmtId="0" fontId="0" fillId="0" borderId="0" xfId="0"/>
    <xf numFmtId="0" fontId="2" fillId="0" borderId="0" xfId="1"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horizontal="center" vertical="center"/>
    </xf>
    <xf numFmtId="0" fontId="3" fillId="0" borderId="0" xfId="1" applyFont="1" applyAlignment="1" applyProtection="1">
      <alignment horizontal="left" vertical="center"/>
      <protection locked="0"/>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2" fillId="0" borderId="2" xfId="1" applyFont="1" applyBorder="1" applyAlignment="1" applyProtection="1">
      <alignment horizontal="center" vertical="center"/>
    </xf>
    <xf numFmtId="164" fontId="3" fillId="0" borderId="2" xfId="1" applyNumberFormat="1" applyFont="1" applyBorder="1" applyAlignment="1" applyProtection="1">
      <alignment horizontal="center" vertical="center"/>
      <protection locked="0"/>
    </xf>
    <xf numFmtId="0" fontId="3" fillId="0" borderId="2" xfId="1" applyFont="1" applyBorder="1" applyAlignment="1" applyProtection="1">
      <alignment horizontal="center" vertical="center"/>
    </xf>
    <xf numFmtId="0" fontId="2" fillId="0" borderId="3" xfId="1" applyFont="1" applyBorder="1" applyAlignment="1" applyProtection="1">
      <alignment vertical="center"/>
    </xf>
    <xf numFmtId="0" fontId="3" fillId="0" borderId="4" xfId="1" applyFont="1" applyBorder="1" applyAlignment="1" applyProtection="1">
      <alignment horizontal="center" vertical="center"/>
    </xf>
    <xf numFmtId="0" fontId="3" fillId="0" borderId="5" xfId="1" applyFont="1" applyBorder="1" applyAlignment="1" applyProtection="1">
      <alignment horizontal="right" vertical="center"/>
    </xf>
    <xf numFmtId="164" fontId="3" fillId="0" borderId="6" xfId="1" applyNumberFormat="1" applyFont="1" applyBorder="1" applyAlignment="1" applyProtection="1">
      <alignment horizontal="center" vertical="center"/>
    </xf>
    <xf numFmtId="165" fontId="3" fillId="0" borderId="2" xfId="1" applyNumberFormat="1" applyFont="1" applyBorder="1" applyAlignment="1" applyProtection="1">
      <alignment horizontal="center" vertical="center"/>
    </xf>
    <xf numFmtId="0" fontId="4" fillId="0" borderId="0" xfId="1" applyFont="1" applyAlignment="1" applyProtection="1">
      <alignment horizontal="center" vertical="center"/>
    </xf>
    <xf numFmtId="164" fontId="3" fillId="0" borderId="0" xfId="1" applyNumberFormat="1" applyFont="1" applyBorder="1" applyAlignment="1" applyProtection="1">
      <alignment horizontal="center" vertical="center"/>
    </xf>
    <xf numFmtId="164" fontId="3" fillId="0" borderId="7" xfId="1" applyNumberFormat="1" applyFont="1" applyBorder="1" applyAlignment="1" applyProtection="1">
      <alignment horizontal="center" vertical="center"/>
    </xf>
    <xf numFmtId="164" fontId="3" fillId="0" borderId="4" xfId="1" applyNumberFormat="1" applyFont="1" applyBorder="1" applyAlignment="1" applyProtection="1">
      <alignment horizontal="center" vertical="center"/>
    </xf>
    <xf numFmtId="165" fontId="3" fillId="0" borderId="0" xfId="1" applyNumberFormat="1" applyFont="1" applyBorder="1" applyAlignment="1" applyProtection="1">
      <alignment horizontal="center" vertical="center"/>
    </xf>
    <xf numFmtId="165" fontId="3" fillId="0" borderId="0" xfId="1" applyNumberFormat="1" applyFont="1" applyAlignment="1" applyProtection="1">
      <alignment horizontal="center" vertical="center"/>
    </xf>
    <xf numFmtId="2" fontId="3" fillId="0" borderId="0" xfId="1" applyNumberFormat="1" applyFont="1" applyAlignment="1" applyProtection="1">
      <alignment horizontal="center" vertical="center"/>
    </xf>
    <xf numFmtId="164" fontId="3" fillId="0" borderId="3" xfId="1" applyNumberFormat="1" applyFont="1" applyBorder="1" applyAlignment="1" applyProtection="1">
      <alignment horizontal="center" vertical="center"/>
      <protection locked="0"/>
    </xf>
    <xf numFmtId="2" fontId="3" fillId="0" borderId="7" xfId="1" applyNumberFormat="1" applyFont="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Border="1" applyAlignment="1" applyProtection="1">
      <alignment vertical="center"/>
    </xf>
    <xf numFmtId="0" fontId="3" fillId="0" borderId="0" xfId="1" applyFont="1" applyBorder="1" applyAlignment="1" applyProtection="1">
      <alignment horizontal="center" vertical="center"/>
    </xf>
    <xf numFmtId="166" fontId="3" fillId="0" borderId="2" xfId="1" applyNumberFormat="1" applyFont="1" applyBorder="1" applyAlignment="1" applyProtection="1">
      <alignment horizontal="center" vertical="center"/>
    </xf>
    <xf numFmtId="0" fontId="3" fillId="0" borderId="9" xfId="1" applyFont="1" applyBorder="1" applyAlignment="1" applyProtection="1">
      <alignment horizontal="left" vertical="center"/>
      <protection locked="0"/>
    </xf>
    <xf numFmtId="0" fontId="3" fillId="0" borderId="2" xfId="1" applyFont="1" applyBorder="1" applyAlignment="1" applyProtection="1">
      <alignment vertical="center"/>
    </xf>
    <xf numFmtId="165" fontId="2" fillId="0" borderId="9" xfId="1" applyNumberFormat="1" applyFont="1" applyBorder="1" applyAlignment="1" applyProtection="1">
      <alignment horizontal="center" vertical="center"/>
    </xf>
    <xf numFmtId="0" fontId="2" fillId="0" borderId="3"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3" xfId="1" applyFont="1" applyBorder="1" applyAlignment="1" applyProtection="1">
      <alignmen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6" fillId="0" borderId="0" xfId="1" applyFont="1" applyProtection="1"/>
    <xf numFmtId="0" fontId="1" fillId="0" borderId="0" xfId="1" applyProtection="1"/>
    <xf numFmtId="0" fontId="0" fillId="0" borderId="0" xfId="0" applyProtection="1"/>
    <xf numFmtId="0" fontId="3" fillId="0" borderId="0" xfId="1" applyFont="1" applyBorder="1" applyAlignment="1" applyProtection="1">
      <alignment horizontal="left" vertical="center"/>
    </xf>
    <xf numFmtId="0" fontId="3" fillId="0" borderId="0" xfId="1" applyFont="1" applyAlignment="1" applyProtection="1">
      <alignment horizontal="left" vertical="center"/>
    </xf>
    <xf numFmtId="0" fontId="3" fillId="0" borderId="9" xfId="1" applyFont="1" applyBorder="1" applyAlignment="1" applyProtection="1">
      <alignment vertical="center"/>
      <protection locked="0"/>
    </xf>
    <xf numFmtId="0" fontId="2" fillId="0" borderId="5" xfId="1" applyFont="1" applyBorder="1" applyAlignment="1" applyProtection="1">
      <alignment horizontal="center" vertical="center"/>
    </xf>
    <xf numFmtId="0" fontId="5" fillId="0" borderId="5" xfId="1" applyFont="1" applyBorder="1" applyAlignment="1" applyProtection="1">
      <alignment horizontal="center" vertical="center"/>
    </xf>
    <xf numFmtId="0" fontId="1" fillId="0" borderId="5" xfId="1" applyBorder="1" applyAlignment="1" applyProtection="1">
      <alignment horizontal="center" vertical="center"/>
    </xf>
    <xf numFmtId="164" fontId="3" fillId="0" borderId="2" xfId="1" applyNumberFormat="1" applyFont="1" applyBorder="1" applyAlignment="1" applyProtection="1">
      <alignment horizontal="center" vertical="center"/>
    </xf>
    <xf numFmtId="0" fontId="0" fillId="0" borderId="0" xfId="0" applyAlignment="1" applyProtection="1">
      <alignment wrapText="1"/>
      <protection locked="0"/>
    </xf>
    <xf numFmtId="0" fontId="2" fillId="0" borderId="0" xfId="1" applyFont="1" applyFill="1" applyBorder="1" applyAlignment="1" applyProtection="1">
      <alignment horizontal="center" vertical="center"/>
    </xf>
    <xf numFmtId="0" fontId="9" fillId="0" borderId="0" xfId="0" applyFont="1"/>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4" fontId="3" fillId="0" borderId="2" xfId="1" applyNumberFormat="1" applyFont="1" applyBorder="1" applyAlignment="1" applyProtection="1">
      <alignment horizontal="center" vertical="center"/>
    </xf>
    <xf numFmtId="4" fontId="2" fillId="0" borderId="8" xfId="1" applyNumberFormat="1" applyFont="1" applyBorder="1" applyAlignment="1" applyProtection="1">
      <alignment horizontal="center" vertical="center"/>
    </xf>
    <xf numFmtId="0" fontId="11" fillId="0" borderId="0" xfId="0" applyFont="1" applyProtection="1"/>
    <xf numFmtId="0" fontId="12" fillId="0" borderId="0" xfId="1" applyFont="1" applyAlignment="1" applyProtection="1">
      <alignment vertical="center"/>
    </xf>
    <xf numFmtId="0" fontId="13" fillId="0" borderId="3" xfId="1" applyFont="1" applyBorder="1" applyAlignment="1" applyProtection="1">
      <alignment horizontal="center" vertical="center"/>
    </xf>
    <xf numFmtId="164" fontId="0" fillId="0" borderId="0" xfId="0" applyNumberFormat="1" applyProtection="1"/>
    <xf numFmtId="0" fontId="10" fillId="0" borderId="0" xfId="0" applyFont="1" applyProtection="1"/>
    <xf numFmtId="165" fontId="3" fillId="0" borderId="3" xfId="1" applyNumberFormat="1" applyFont="1" applyBorder="1" applyAlignment="1" applyProtection="1">
      <alignment horizontal="center" vertical="center"/>
    </xf>
    <xf numFmtId="165" fontId="3" fillId="0" borderId="5" xfId="1" applyNumberFormat="1" applyFont="1" applyBorder="1" applyAlignment="1" applyProtection="1">
      <alignment horizontal="center" vertical="center"/>
    </xf>
    <xf numFmtId="2" fontId="2" fillId="0" borderId="10" xfId="1" applyNumberFormat="1" applyFont="1" applyBorder="1" applyAlignment="1" applyProtection="1">
      <alignment horizontal="center" vertical="center"/>
    </xf>
    <xf numFmtId="2" fontId="2" fillId="0" borderId="11" xfId="1" applyNumberFormat="1" applyFont="1" applyBorder="1" applyAlignment="1" applyProtection="1">
      <alignment horizontal="center" vertical="center"/>
    </xf>
    <xf numFmtId="0" fontId="2" fillId="0" borderId="1" xfId="1" applyFont="1" applyBorder="1" applyAlignment="1" applyProtection="1">
      <alignment vertical="center"/>
    </xf>
    <xf numFmtId="0" fontId="1" fillId="0" borderId="1" xfId="1" applyBorder="1" applyAlignment="1" applyProtection="1">
      <alignment vertical="center"/>
    </xf>
    <xf numFmtId="0" fontId="2" fillId="0" borderId="3" xfId="1" applyFont="1" applyBorder="1" applyAlignment="1" applyProtection="1">
      <alignment horizontal="left" vertical="center"/>
    </xf>
    <xf numFmtId="0" fontId="2" fillId="0" borderId="4"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13" fillId="0" borderId="2" xfId="1" applyFont="1" applyBorder="1" applyAlignment="1" applyProtection="1">
      <alignment horizontal="right" vertical="center"/>
    </xf>
  </cellXfs>
  <cellStyles count="2">
    <cellStyle name="Standard" xfId="0" builtinId="0"/>
    <cellStyle name="Standard 2" xfId="1"/>
  </cellStyles>
  <dxfs count="43">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7"/>
  <sheetViews>
    <sheetView tabSelected="1" workbookViewId="0">
      <selection activeCell="A18" sqref="A18"/>
    </sheetView>
  </sheetViews>
  <sheetFormatPr baseColWidth="10" defaultRowHeight="15" x14ac:dyDescent="0.25"/>
  <cols>
    <col min="1" max="1" width="81.42578125" customWidth="1"/>
  </cols>
  <sheetData>
    <row r="1" spans="1:1" ht="18.75" x14ac:dyDescent="0.3">
      <c r="A1" s="48" t="s">
        <v>4</v>
      </c>
    </row>
    <row r="3" spans="1:1" ht="30" x14ac:dyDescent="0.25">
      <c r="A3" s="46" t="s">
        <v>5</v>
      </c>
    </row>
    <row r="4" spans="1:1" x14ac:dyDescent="0.25">
      <c r="A4" s="46"/>
    </row>
    <row r="5" spans="1:1" ht="45" x14ac:dyDescent="0.25">
      <c r="A5" s="46" t="s">
        <v>139</v>
      </c>
    </row>
    <row r="6" spans="1:1" x14ac:dyDescent="0.25">
      <c r="A6" s="46"/>
    </row>
    <row r="7" spans="1:1" ht="30" x14ac:dyDescent="0.25">
      <c r="A7" s="46" t="s">
        <v>6</v>
      </c>
    </row>
    <row r="8" spans="1:1" x14ac:dyDescent="0.25">
      <c r="A8" s="46"/>
    </row>
    <row r="9" spans="1:1" ht="30" x14ac:dyDescent="0.25">
      <c r="A9" s="46" t="s">
        <v>138</v>
      </c>
    </row>
    <row r="10" spans="1:1" x14ac:dyDescent="0.25">
      <c r="A10" s="46"/>
    </row>
    <row r="11" spans="1:1" ht="60" x14ac:dyDescent="0.25">
      <c r="A11" s="46" t="s">
        <v>137</v>
      </c>
    </row>
    <row r="12" spans="1:1" x14ac:dyDescent="0.25">
      <c r="A12" s="46"/>
    </row>
    <row r="13" spans="1:1" ht="45" x14ac:dyDescent="0.25">
      <c r="A13" s="46" t="s">
        <v>136</v>
      </c>
    </row>
    <row r="14" spans="1:1" x14ac:dyDescent="0.25">
      <c r="A14" s="46"/>
    </row>
    <row r="15" spans="1:1" x14ac:dyDescent="0.25">
      <c r="A15" s="46"/>
    </row>
    <row r="16" spans="1:1" x14ac:dyDescent="0.25">
      <c r="A16" s="46"/>
    </row>
    <row r="17" spans="1:1" x14ac:dyDescent="0.25">
      <c r="A17" s="46"/>
    </row>
  </sheetData>
  <sheetProtection algorithmName="SHA-512" hashValue="W0LlvSmBJDu4BR/9zwNArepn0xzd3C7qMAcpTmfjjBOfxBQ9bFv58f5JBDrAHRhmwH/tFhWWc6fs9ikRBwJP4w==" saltValue="l6NjAtsWe4LoeBWeKQdOrA==" spinCount="100000" sheet="1" objects="1" scenarios="1" selectLockedCells="1" selectUnlockedCells="1"/>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workbookViewId="0">
      <pane ySplit="4" topLeftCell="A5" activePane="bottomLeft" state="frozen"/>
      <selection pane="bottomLeft" activeCell="H6" sqref="H6"/>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c r="B1" s="36"/>
      <c r="C1" s="37"/>
      <c r="D1" s="37"/>
      <c r="E1" s="37"/>
      <c r="F1" s="37"/>
      <c r="G1" s="37"/>
      <c r="H1" s="37"/>
      <c r="I1" s="37"/>
      <c r="J1" s="37"/>
    </row>
    <row r="2" spans="1:12" x14ac:dyDescent="0.25">
      <c r="A2" s="54" t="s">
        <v>7</v>
      </c>
      <c r="B2" s="1"/>
      <c r="C2" s="2"/>
      <c r="D2" s="2"/>
      <c r="E2" s="2"/>
      <c r="F2" s="2"/>
      <c r="G2" s="2"/>
      <c r="H2" s="2"/>
      <c r="I2" s="3"/>
      <c r="J2" s="3"/>
    </row>
    <row r="3" spans="1:12" x14ac:dyDescent="0.25">
      <c r="A3" s="53" t="s">
        <v>8</v>
      </c>
      <c r="B3" s="1"/>
      <c r="C3" s="2"/>
      <c r="D3" s="2"/>
      <c r="E3" s="2"/>
      <c r="F3" s="2"/>
      <c r="G3" s="2"/>
      <c r="H3" s="2"/>
      <c r="I3" s="3"/>
      <c r="J3" s="3"/>
    </row>
    <row r="4" spans="1:12" x14ac:dyDescent="0.25">
      <c r="A4" s="54" t="s">
        <v>135</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1"/>
      <c r="E6" s="41"/>
      <c r="F6" s="2"/>
      <c r="G6" s="39"/>
      <c r="H6" s="4"/>
      <c r="I6" s="40"/>
      <c r="J6" s="3"/>
    </row>
    <row r="7" spans="1:12" x14ac:dyDescent="0.25">
      <c r="A7" s="6" t="s">
        <v>9</v>
      </c>
      <c r="B7" s="6"/>
      <c r="C7" s="2"/>
      <c r="D7" s="2"/>
      <c r="E7" s="2"/>
      <c r="F7" s="2"/>
      <c r="G7" s="6"/>
      <c r="H7" s="5" t="s">
        <v>10</v>
      </c>
      <c r="I7" s="6"/>
      <c r="J7" s="3"/>
    </row>
    <row r="8" spans="1:12" x14ac:dyDescent="0.25">
      <c r="A8" s="2"/>
      <c r="B8" s="2"/>
      <c r="C8" s="1"/>
      <c r="D8" s="2"/>
      <c r="E8" s="2"/>
      <c r="F8" s="2"/>
      <c r="G8" s="2"/>
      <c r="H8" s="2"/>
      <c r="I8" s="3"/>
      <c r="J8" s="3"/>
    </row>
    <row r="9" spans="1:12" x14ac:dyDescent="0.25">
      <c r="A9" s="7" t="s">
        <v>11</v>
      </c>
      <c r="B9" s="31" t="s">
        <v>12</v>
      </c>
      <c r="C9" s="64" t="s">
        <v>13</v>
      </c>
      <c r="D9" s="65"/>
      <c r="E9" s="65"/>
      <c r="F9" s="65"/>
      <c r="G9" s="42" t="s">
        <v>14</v>
      </c>
      <c r="H9" s="7" t="s">
        <v>15</v>
      </c>
      <c r="I9" s="7" t="s">
        <v>16</v>
      </c>
      <c r="J9" s="7" t="s">
        <v>17</v>
      </c>
      <c r="L9" s="47" t="s">
        <v>3</v>
      </c>
    </row>
    <row r="10" spans="1:12" x14ac:dyDescent="0.25">
      <c r="A10" s="9">
        <v>1</v>
      </c>
      <c r="B10" s="32" t="s">
        <v>18</v>
      </c>
      <c r="C10" s="34" t="s">
        <v>52</v>
      </c>
      <c r="D10" s="35"/>
      <c r="E10" s="35"/>
      <c r="F10" s="35"/>
      <c r="G10" s="43">
        <v>2</v>
      </c>
      <c r="H10" s="8" t="s">
        <v>53</v>
      </c>
      <c r="I10" s="9" t="str">
        <f>IF(H10="passed",G10,"")</f>
        <v/>
      </c>
      <c r="J10" s="27"/>
    </row>
    <row r="11" spans="1:12" x14ac:dyDescent="0.25">
      <c r="A11" s="9">
        <v>2</v>
      </c>
      <c r="B11" s="32" t="s">
        <v>19</v>
      </c>
      <c r="C11" s="34" t="s">
        <v>56</v>
      </c>
      <c r="D11" s="35"/>
      <c r="E11" s="35"/>
      <c r="F11" s="35"/>
      <c r="G11" s="43">
        <v>5</v>
      </c>
      <c r="H11" s="45"/>
      <c r="I11" s="9"/>
      <c r="J11" s="51">
        <f>H12*SUM(I12:I13)</f>
        <v>0</v>
      </c>
      <c r="L11" s="38">
        <f>IF(H12&gt;0,SUM(I12:I13),0)</f>
        <v>0</v>
      </c>
    </row>
    <row r="12" spans="1:12" x14ac:dyDescent="0.25">
      <c r="A12" s="9"/>
      <c r="B12" s="32" t="s">
        <v>54</v>
      </c>
      <c r="C12" s="34" t="s">
        <v>56</v>
      </c>
      <c r="D12" s="35"/>
      <c r="E12" s="35"/>
      <c r="F12" s="35"/>
      <c r="G12" s="43">
        <v>3</v>
      </c>
      <c r="H12" s="8"/>
      <c r="I12" s="9" t="str">
        <f t="shared" ref="I12:I35" si="0">IF(H12&lt;1,"",G12)</f>
        <v/>
      </c>
      <c r="J12" s="51"/>
    </row>
    <row r="13" spans="1:12" x14ac:dyDescent="0.25">
      <c r="A13" s="9"/>
      <c r="B13" s="32" t="s">
        <v>55</v>
      </c>
      <c r="C13" s="34" t="s">
        <v>57</v>
      </c>
      <c r="D13" s="35"/>
      <c r="E13" s="35"/>
      <c r="F13" s="35"/>
      <c r="G13" s="43">
        <v>2</v>
      </c>
      <c r="H13" s="8" t="s">
        <v>53</v>
      </c>
      <c r="I13" s="9" t="str">
        <f>IF(H13="passed",G13,"")</f>
        <v/>
      </c>
      <c r="J13" s="51"/>
    </row>
    <row r="14" spans="1:12" x14ac:dyDescent="0.25">
      <c r="A14" s="9">
        <v>3</v>
      </c>
      <c r="B14" s="32" t="s">
        <v>20</v>
      </c>
      <c r="C14" s="34" t="s">
        <v>58</v>
      </c>
      <c r="D14" s="35"/>
      <c r="E14" s="35"/>
      <c r="F14" s="35"/>
      <c r="G14" s="43">
        <v>5</v>
      </c>
      <c r="H14" s="8"/>
      <c r="I14" s="9" t="str">
        <f t="shared" ref="I14" si="1">IF(H14&lt;1,"",G14)</f>
        <v/>
      </c>
      <c r="J14" s="51">
        <f>H14*G14</f>
        <v>0</v>
      </c>
      <c r="L14" s="38" t="str">
        <f t="shared" ref="L14" si="2">I14</f>
        <v/>
      </c>
    </row>
    <row r="15" spans="1:12" x14ac:dyDescent="0.25">
      <c r="A15" s="9">
        <v>4</v>
      </c>
      <c r="B15" s="32" t="s">
        <v>21</v>
      </c>
      <c r="C15" s="49" t="s">
        <v>59</v>
      </c>
      <c r="D15" s="50"/>
      <c r="E15" s="50"/>
      <c r="F15" s="50"/>
      <c r="G15" s="43">
        <v>5</v>
      </c>
      <c r="H15" s="8"/>
      <c r="I15" s="9" t="str">
        <f t="shared" ref="I15" si="3">IF(H15&lt;1,"",G15)</f>
        <v/>
      </c>
      <c r="J15" s="51">
        <f>H15*G15</f>
        <v>0</v>
      </c>
      <c r="L15" s="38" t="str">
        <f t="shared" ref="L15" si="4">I15</f>
        <v/>
      </c>
    </row>
    <row r="16" spans="1:12" x14ac:dyDescent="0.25">
      <c r="A16" s="9">
        <v>5</v>
      </c>
      <c r="B16" s="32" t="s">
        <v>22</v>
      </c>
      <c r="C16" s="49" t="s">
        <v>62</v>
      </c>
      <c r="D16" s="50"/>
      <c r="E16" s="50"/>
      <c r="F16" s="50"/>
      <c r="G16" s="43">
        <v>6</v>
      </c>
      <c r="H16" s="45"/>
      <c r="I16" s="9"/>
      <c r="J16" s="51">
        <f>H17*SUM(I17:I18)</f>
        <v>0</v>
      </c>
      <c r="L16" s="38">
        <f>IF(H17&gt;0,SUM(I17:I18),0)</f>
        <v>0</v>
      </c>
    </row>
    <row r="17" spans="1:12" x14ac:dyDescent="0.25">
      <c r="A17" s="9"/>
      <c r="B17" s="32" t="s">
        <v>60</v>
      </c>
      <c r="C17" s="49" t="s">
        <v>63</v>
      </c>
      <c r="D17" s="50"/>
      <c r="E17" s="50"/>
      <c r="F17" s="50"/>
      <c r="G17" s="43">
        <v>4</v>
      </c>
      <c r="H17" s="8"/>
      <c r="I17" s="9" t="str">
        <f t="shared" ref="I17" si="5">IF(H17&lt;1,"",G17)</f>
        <v/>
      </c>
      <c r="J17" s="51"/>
    </row>
    <row r="18" spans="1:12" x14ac:dyDescent="0.25">
      <c r="A18" s="9"/>
      <c r="B18" s="32" t="s">
        <v>61</v>
      </c>
      <c r="C18" s="49" t="s">
        <v>64</v>
      </c>
      <c r="D18" s="50"/>
      <c r="E18" s="50"/>
      <c r="F18" s="50"/>
      <c r="G18" s="43">
        <v>2</v>
      </c>
      <c r="H18" s="8" t="s">
        <v>53</v>
      </c>
      <c r="I18" s="9" t="str">
        <f>IF(H18="passed",G18,"")</f>
        <v/>
      </c>
      <c r="J18" s="51"/>
    </row>
    <row r="19" spans="1:12" x14ac:dyDescent="0.25">
      <c r="A19" s="9">
        <v>6</v>
      </c>
      <c r="B19" s="32" t="s">
        <v>23</v>
      </c>
      <c r="C19" s="34" t="s">
        <v>65</v>
      </c>
      <c r="D19" s="35"/>
      <c r="E19" s="35"/>
      <c r="F19" s="35"/>
      <c r="G19" s="43">
        <v>6</v>
      </c>
      <c r="H19" s="8"/>
      <c r="I19" s="9" t="str">
        <f t="shared" ref="I19" si="6">IF(H19&lt;1,"",G19)</f>
        <v/>
      </c>
      <c r="J19" s="51">
        <f>H19*G19</f>
        <v>0</v>
      </c>
      <c r="L19" s="38" t="str">
        <f>I19</f>
        <v/>
      </c>
    </row>
    <row r="20" spans="1:12" x14ac:dyDescent="0.25">
      <c r="A20" s="9">
        <v>7</v>
      </c>
      <c r="B20" s="32" t="s">
        <v>24</v>
      </c>
      <c r="C20" s="34" t="s">
        <v>66</v>
      </c>
      <c r="D20" s="35"/>
      <c r="E20" s="35"/>
      <c r="F20" s="35"/>
      <c r="G20" s="43">
        <v>5</v>
      </c>
      <c r="H20" s="8"/>
      <c r="I20" s="9" t="str">
        <f t="shared" ref="I20" si="7">IF(H20&lt;1,"",G20)</f>
        <v/>
      </c>
      <c r="J20" s="51">
        <f>H20*G20</f>
        <v>0</v>
      </c>
      <c r="L20" s="38" t="str">
        <f>I20</f>
        <v/>
      </c>
    </row>
    <row r="21" spans="1:12" x14ac:dyDescent="0.25">
      <c r="A21" s="9">
        <v>8</v>
      </c>
      <c r="B21" s="32" t="s">
        <v>25</v>
      </c>
      <c r="C21" s="34" t="s">
        <v>67</v>
      </c>
      <c r="D21" s="35"/>
      <c r="E21" s="35"/>
      <c r="F21" s="35"/>
      <c r="G21" s="43">
        <v>5</v>
      </c>
      <c r="H21" s="8"/>
      <c r="I21" s="9" t="str">
        <f t="shared" ref="I21" si="8">IF(H21&lt;1,"",G21)</f>
        <v/>
      </c>
      <c r="J21" s="51">
        <f>H21*G21</f>
        <v>0</v>
      </c>
      <c r="L21" s="38" t="str">
        <f>I21</f>
        <v/>
      </c>
    </row>
    <row r="22" spans="1:12" x14ac:dyDescent="0.25">
      <c r="A22" s="9">
        <v>9</v>
      </c>
      <c r="B22" s="32" t="s">
        <v>26</v>
      </c>
      <c r="C22" s="49" t="s">
        <v>71</v>
      </c>
      <c r="D22" s="50"/>
      <c r="E22" s="50"/>
      <c r="F22" s="50"/>
      <c r="G22" s="43">
        <v>6</v>
      </c>
      <c r="H22" s="45"/>
      <c r="I22" s="9"/>
      <c r="J22" s="51">
        <f>IFERROR(ROUNDDOWN((H23*G23+H24*G24+H25*G25)/SUM(I23:I25),1)*SUM(I23:I25),0)</f>
        <v>0</v>
      </c>
      <c r="L22" s="38">
        <f>SUM(I23:I25)</f>
        <v>0</v>
      </c>
    </row>
    <row r="23" spans="1:12" x14ac:dyDescent="0.25">
      <c r="A23" s="9"/>
      <c r="B23" s="32" t="s">
        <v>68</v>
      </c>
      <c r="C23" s="49" t="s">
        <v>72</v>
      </c>
      <c r="D23" s="50"/>
      <c r="E23" s="50"/>
      <c r="F23" s="50"/>
      <c r="G23" s="43">
        <v>2</v>
      </c>
      <c r="H23" s="8"/>
      <c r="I23" s="9" t="str">
        <f t="shared" ref="I23:I24" si="9">IF(H23&lt;1,"",G23)</f>
        <v/>
      </c>
      <c r="J23" s="51"/>
    </row>
    <row r="24" spans="1:12" x14ac:dyDescent="0.25">
      <c r="A24" s="9"/>
      <c r="B24" s="32" t="s">
        <v>69</v>
      </c>
      <c r="C24" s="49" t="s">
        <v>73</v>
      </c>
      <c r="D24" s="50"/>
      <c r="E24" s="50"/>
      <c r="F24" s="50"/>
      <c r="G24" s="43">
        <v>2</v>
      </c>
      <c r="H24" s="8"/>
      <c r="I24" s="9" t="str">
        <f t="shared" si="9"/>
        <v/>
      </c>
      <c r="J24" s="51"/>
    </row>
    <row r="25" spans="1:12" x14ac:dyDescent="0.25">
      <c r="A25" s="9"/>
      <c r="B25" s="32" t="s">
        <v>70</v>
      </c>
      <c r="C25" s="49" t="s">
        <v>74</v>
      </c>
      <c r="D25" s="50"/>
      <c r="E25" s="50"/>
      <c r="F25" s="50"/>
      <c r="G25" s="43">
        <v>2</v>
      </c>
      <c r="H25" s="8"/>
      <c r="I25" s="9" t="str">
        <f t="shared" ref="I25" si="10">IF(H25&lt;1,"",G25)</f>
        <v/>
      </c>
      <c r="J25" s="51"/>
    </row>
    <row r="26" spans="1:12" x14ac:dyDescent="0.25">
      <c r="A26" s="9">
        <v>10</v>
      </c>
      <c r="B26" s="32" t="s">
        <v>27</v>
      </c>
      <c r="C26" s="49" t="s">
        <v>76</v>
      </c>
      <c r="D26" s="50"/>
      <c r="E26" s="50"/>
      <c r="F26" s="50"/>
      <c r="G26" s="43">
        <v>8</v>
      </c>
      <c r="H26" s="45"/>
      <c r="I26" s="9"/>
      <c r="J26" s="51">
        <f>IFERROR(ROUNDDOWN((H27*G27+H28*G28+H29*G29)/SUM(I27:I29),1)*SUM(I27:I29),0)</f>
        <v>0</v>
      </c>
      <c r="L26" s="38">
        <f>SUM(I27:I29)</f>
        <v>0</v>
      </c>
    </row>
    <row r="27" spans="1:12" x14ac:dyDescent="0.25">
      <c r="A27" s="9"/>
      <c r="B27" s="32" t="s">
        <v>28</v>
      </c>
      <c r="C27" s="49" t="s">
        <v>77</v>
      </c>
      <c r="D27" s="50"/>
      <c r="E27" s="50"/>
      <c r="F27" s="50"/>
      <c r="G27" s="43">
        <v>2</v>
      </c>
      <c r="H27" s="8"/>
      <c r="I27" s="9" t="str">
        <f t="shared" ref="I27:I29" si="11">IF(H27&lt;1,"",G27)</f>
        <v/>
      </c>
      <c r="J27" s="51"/>
    </row>
    <row r="28" spans="1:12" x14ac:dyDescent="0.25">
      <c r="A28" s="9"/>
      <c r="B28" s="32" t="s">
        <v>29</v>
      </c>
      <c r="C28" s="49" t="s">
        <v>78</v>
      </c>
      <c r="D28" s="50"/>
      <c r="E28" s="50"/>
      <c r="F28" s="50"/>
      <c r="G28" s="43">
        <v>4</v>
      </c>
      <c r="H28" s="8"/>
      <c r="I28" s="9" t="str">
        <f t="shared" si="11"/>
        <v/>
      </c>
      <c r="J28" s="51"/>
    </row>
    <row r="29" spans="1:12" x14ac:dyDescent="0.25">
      <c r="A29" s="9"/>
      <c r="B29" s="32" t="s">
        <v>75</v>
      </c>
      <c r="C29" s="49" t="s">
        <v>79</v>
      </c>
      <c r="D29" s="50"/>
      <c r="E29" s="50"/>
      <c r="F29" s="50"/>
      <c r="G29" s="43">
        <v>2</v>
      </c>
      <c r="H29" s="8"/>
      <c r="I29" s="9" t="str">
        <f t="shared" si="11"/>
        <v/>
      </c>
      <c r="J29" s="51"/>
    </row>
    <row r="30" spans="1:12" x14ac:dyDescent="0.25">
      <c r="A30" s="9">
        <v>11</v>
      </c>
      <c r="B30" s="32" t="s">
        <v>30</v>
      </c>
      <c r="C30" s="49" t="s">
        <v>80</v>
      </c>
      <c r="D30" s="50"/>
      <c r="E30" s="50"/>
      <c r="F30" s="50"/>
      <c r="G30" s="43">
        <v>5</v>
      </c>
      <c r="H30" s="8" t="s">
        <v>53</v>
      </c>
      <c r="I30" s="9" t="str">
        <f>IF(H30="passed",G30,"")</f>
        <v/>
      </c>
      <c r="J30" s="27"/>
    </row>
    <row r="31" spans="1:12" x14ac:dyDescent="0.25">
      <c r="A31" s="9">
        <v>12</v>
      </c>
      <c r="B31" s="32" t="s">
        <v>31</v>
      </c>
      <c r="C31" s="49" t="s">
        <v>81</v>
      </c>
      <c r="D31" s="50"/>
      <c r="E31" s="50"/>
      <c r="F31" s="50"/>
      <c r="G31" s="43">
        <v>5</v>
      </c>
      <c r="H31" s="8"/>
      <c r="I31" s="9" t="str">
        <f t="shared" ref="I31:I32" si="12">IF(H31&lt;1,"",G31)</f>
        <v/>
      </c>
      <c r="J31" s="51">
        <f t="shared" ref="J31:J32" si="13">H31*G31</f>
        <v>0</v>
      </c>
      <c r="L31" s="38" t="str">
        <f t="shared" ref="L31:L32" si="14">I31</f>
        <v/>
      </c>
    </row>
    <row r="32" spans="1:12" x14ac:dyDescent="0.25">
      <c r="A32" s="9">
        <v>13</v>
      </c>
      <c r="B32" s="32" t="s">
        <v>82</v>
      </c>
      <c r="C32" s="49" t="s">
        <v>83</v>
      </c>
      <c r="D32" s="50"/>
      <c r="E32" s="50"/>
      <c r="F32" s="50"/>
      <c r="G32" s="43">
        <v>2</v>
      </c>
      <c r="H32" s="8"/>
      <c r="I32" s="9" t="str">
        <f t="shared" si="12"/>
        <v/>
      </c>
      <c r="J32" s="51">
        <f t="shared" si="13"/>
        <v>0</v>
      </c>
      <c r="L32" s="38" t="str">
        <f t="shared" si="14"/>
        <v/>
      </c>
    </row>
    <row r="33" spans="1:15" x14ac:dyDescent="0.25">
      <c r="A33" s="9">
        <v>14</v>
      </c>
      <c r="B33" s="32" t="s">
        <v>32</v>
      </c>
      <c r="C33" s="49" t="s">
        <v>84</v>
      </c>
      <c r="D33" s="50"/>
      <c r="E33" s="50"/>
      <c r="F33" s="50"/>
      <c r="G33" s="43">
        <v>6</v>
      </c>
      <c r="H33" s="8"/>
      <c r="I33" s="9" t="str">
        <f t="shared" ref="I33" si="15">IF(H33&lt;1,"",G33)</f>
        <v/>
      </c>
      <c r="J33" s="51">
        <f>H33*G33</f>
        <v>0</v>
      </c>
      <c r="L33" s="38" t="str">
        <f>I33</f>
        <v/>
      </c>
    </row>
    <row r="34" spans="1:15" x14ac:dyDescent="0.25">
      <c r="A34" s="9">
        <v>15</v>
      </c>
      <c r="B34" s="32" t="s">
        <v>33</v>
      </c>
      <c r="C34" s="49" t="s">
        <v>85</v>
      </c>
      <c r="D34" s="50"/>
      <c r="E34" s="50"/>
      <c r="F34" s="50"/>
      <c r="G34" s="43">
        <v>5</v>
      </c>
      <c r="H34" s="8" t="s">
        <v>53</v>
      </c>
      <c r="I34" s="9" t="str">
        <f>IF(H34="passed",G34,"")</f>
        <v/>
      </c>
      <c r="J34" s="27"/>
    </row>
    <row r="35" spans="1:15" x14ac:dyDescent="0.25">
      <c r="A35" s="9">
        <v>16</v>
      </c>
      <c r="B35" s="32" t="s">
        <v>34</v>
      </c>
      <c r="C35" s="34" t="s">
        <v>86</v>
      </c>
      <c r="D35" s="35"/>
      <c r="E35" s="35"/>
      <c r="F35" s="35"/>
      <c r="G35" s="43">
        <v>5</v>
      </c>
      <c r="H35" s="8"/>
      <c r="I35" s="9" t="str">
        <f t="shared" si="0"/>
        <v/>
      </c>
      <c r="J35" s="51">
        <f>H35*G35</f>
        <v>0</v>
      </c>
      <c r="L35" s="38" t="str">
        <f>I35</f>
        <v/>
      </c>
    </row>
    <row r="36" spans="1:15" x14ac:dyDescent="0.25">
      <c r="A36" s="9">
        <v>17</v>
      </c>
      <c r="B36" s="32" t="s">
        <v>35</v>
      </c>
      <c r="C36" s="34" t="s">
        <v>87</v>
      </c>
      <c r="D36" s="35"/>
      <c r="E36" s="35"/>
      <c r="F36" s="35"/>
      <c r="G36" s="43">
        <v>5</v>
      </c>
      <c r="H36" s="8"/>
      <c r="I36" s="9" t="str">
        <f t="shared" ref="I36:I37" si="16">IF(H36&lt;1,"",G36)</f>
        <v/>
      </c>
      <c r="J36" s="51">
        <f t="shared" ref="J36:J37" si="17">H36*G36</f>
        <v>0</v>
      </c>
      <c r="L36" s="38" t="str">
        <f t="shared" ref="L36:L37" si="18">I36</f>
        <v/>
      </c>
    </row>
    <row r="37" spans="1:15" x14ac:dyDescent="0.25">
      <c r="A37" s="9">
        <v>18</v>
      </c>
      <c r="B37" s="32" t="s">
        <v>36</v>
      </c>
      <c r="C37" s="34" t="s">
        <v>88</v>
      </c>
      <c r="D37" s="35"/>
      <c r="E37" s="35"/>
      <c r="F37" s="35"/>
      <c r="G37" s="43">
        <v>5</v>
      </c>
      <c r="H37" s="8"/>
      <c r="I37" s="9" t="str">
        <f t="shared" si="16"/>
        <v/>
      </c>
      <c r="J37" s="51">
        <f t="shared" si="17"/>
        <v>0</v>
      </c>
      <c r="L37" s="38" t="str">
        <f t="shared" si="18"/>
        <v/>
      </c>
    </row>
    <row r="38" spans="1:15" x14ac:dyDescent="0.25">
      <c r="A38" s="9">
        <v>19</v>
      </c>
      <c r="B38" s="32" t="s">
        <v>89</v>
      </c>
      <c r="C38" s="49" t="s">
        <v>90</v>
      </c>
      <c r="D38" s="50"/>
      <c r="E38" s="50"/>
      <c r="F38" s="50"/>
      <c r="G38" s="43">
        <v>7</v>
      </c>
      <c r="H38" s="8"/>
      <c r="I38" s="9" t="str">
        <f t="shared" ref="I38" si="19">IF(H38&lt;1,"",G38)</f>
        <v/>
      </c>
      <c r="J38" s="51">
        <f t="shared" ref="J38" si="20">H38*G38</f>
        <v>0</v>
      </c>
      <c r="L38" s="38" t="str">
        <f t="shared" ref="L38" si="21">I38</f>
        <v/>
      </c>
    </row>
    <row r="39" spans="1:15" x14ac:dyDescent="0.25">
      <c r="A39" s="9">
        <v>20</v>
      </c>
      <c r="B39" s="32" t="s">
        <v>91</v>
      </c>
      <c r="C39" s="49" t="s">
        <v>92</v>
      </c>
      <c r="D39" s="50"/>
      <c r="E39" s="50"/>
      <c r="F39" s="50"/>
      <c r="G39" s="43">
        <v>5</v>
      </c>
      <c r="H39" s="8"/>
      <c r="I39" s="9" t="str">
        <f t="shared" ref="I39" si="22">IF(H39&lt;1,"",G39)</f>
        <v/>
      </c>
      <c r="J39" s="51">
        <f t="shared" ref="J39" si="23">H39*G39</f>
        <v>0</v>
      </c>
      <c r="L39" s="38" t="str">
        <f t="shared" ref="L39" si="24">I39</f>
        <v/>
      </c>
    </row>
    <row r="40" spans="1:15" x14ac:dyDescent="0.25">
      <c r="A40" s="9">
        <v>21</v>
      </c>
      <c r="B40" s="32" t="s">
        <v>100</v>
      </c>
      <c r="C40" s="49" t="s">
        <v>101</v>
      </c>
      <c r="D40" s="50"/>
      <c r="E40" s="50"/>
      <c r="F40" s="50"/>
      <c r="G40" s="43">
        <v>50</v>
      </c>
      <c r="H40" s="45"/>
      <c r="I40" s="9"/>
      <c r="J40" s="51">
        <f>IFERROR(ROUNDDOWN(((SUM(H41:H50)+SUM(H55:H60))*G41+H53*G53+H54*G54)/SUM(I41:I60),1)*MIN(SUM(I41:I60),G40),0)</f>
        <v>0</v>
      </c>
      <c r="K40" s="57" t="s">
        <v>126</v>
      </c>
      <c r="L40" s="38">
        <f>MIN(SUM(I41:I60),G40)</f>
        <v>0</v>
      </c>
    </row>
    <row r="41" spans="1:15" x14ac:dyDescent="0.25">
      <c r="A41" s="68">
        <v>23</v>
      </c>
      <c r="B41" s="55" t="s">
        <v>40</v>
      </c>
      <c r="C41" s="49" t="s">
        <v>110</v>
      </c>
      <c r="D41" s="50"/>
      <c r="E41" s="50"/>
      <c r="F41" s="50"/>
      <c r="G41" s="43">
        <v>5</v>
      </c>
      <c r="H41" s="8"/>
      <c r="I41" s="9" t="str">
        <f t="shared" ref="I41:I43" si="25">IF(H41&lt;1,"",G41)</f>
        <v/>
      </c>
      <c r="J41" s="51"/>
      <c r="O41" s="56"/>
    </row>
    <row r="42" spans="1:15" x14ac:dyDescent="0.25">
      <c r="A42" s="68">
        <v>24</v>
      </c>
      <c r="B42" s="55" t="s">
        <v>41</v>
      </c>
      <c r="C42" s="49" t="s">
        <v>111</v>
      </c>
      <c r="D42" s="50"/>
      <c r="E42" s="50"/>
      <c r="F42" s="50"/>
      <c r="G42" s="43">
        <v>5</v>
      </c>
      <c r="H42" s="8"/>
      <c r="I42" s="9" t="str">
        <f t="shared" si="25"/>
        <v/>
      </c>
      <c r="J42" s="51"/>
    </row>
    <row r="43" spans="1:15" x14ac:dyDescent="0.25">
      <c r="A43" s="68">
        <v>25</v>
      </c>
      <c r="B43" s="55" t="s">
        <v>42</v>
      </c>
      <c r="C43" s="49" t="s">
        <v>112</v>
      </c>
      <c r="D43" s="50"/>
      <c r="E43" s="50"/>
      <c r="F43" s="50"/>
      <c r="G43" s="43">
        <v>5</v>
      </c>
      <c r="H43" s="8"/>
      <c r="I43" s="9" t="str">
        <f t="shared" si="25"/>
        <v/>
      </c>
      <c r="J43" s="51"/>
    </row>
    <row r="44" spans="1:15" x14ac:dyDescent="0.25">
      <c r="A44" s="68">
        <v>26</v>
      </c>
      <c r="B44" s="55" t="s">
        <v>43</v>
      </c>
      <c r="C44" s="49" t="s">
        <v>113</v>
      </c>
      <c r="D44" s="50"/>
      <c r="E44" s="50"/>
      <c r="F44" s="50"/>
      <c r="G44" s="43">
        <v>5</v>
      </c>
      <c r="H44" s="8"/>
      <c r="I44" s="9" t="str">
        <f t="shared" ref="I44:I60" si="26">IF(H44&lt;1,"",G44)</f>
        <v/>
      </c>
      <c r="J44" s="51"/>
    </row>
    <row r="45" spans="1:15" x14ac:dyDescent="0.25">
      <c r="A45" s="68">
        <v>27</v>
      </c>
      <c r="B45" s="55" t="s">
        <v>44</v>
      </c>
      <c r="C45" s="49" t="s">
        <v>114</v>
      </c>
      <c r="D45" s="50"/>
      <c r="E45" s="50"/>
      <c r="F45" s="50"/>
      <c r="G45" s="43">
        <v>5</v>
      </c>
      <c r="H45" s="8"/>
      <c r="I45" s="9" t="str">
        <f t="shared" si="26"/>
        <v/>
      </c>
      <c r="J45" s="51"/>
    </row>
    <row r="46" spans="1:15" x14ac:dyDescent="0.25">
      <c r="A46" s="68">
        <v>28</v>
      </c>
      <c r="B46" s="55" t="s">
        <v>45</v>
      </c>
      <c r="C46" s="49" t="s">
        <v>115</v>
      </c>
      <c r="D46" s="50"/>
      <c r="E46" s="50"/>
      <c r="F46" s="50"/>
      <c r="G46" s="43">
        <v>5</v>
      </c>
      <c r="H46" s="8"/>
      <c r="I46" s="9" t="str">
        <f t="shared" si="26"/>
        <v/>
      </c>
      <c r="J46" s="51"/>
    </row>
    <row r="47" spans="1:15" x14ac:dyDescent="0.25">
      <c r="A47" s="68">
        <v>29</v>
      </c>
      <c r="B47" s="55" t="s">
        <v>46</v>
      </c>
      <c r="C47" s="49" t="s">
        <v>116</v>
      </c>
      <c r="D47" s="50"/>
      <c r="E47" s="50"/>
      <c r="F47" s="50"/>
      <c r="G47" s="43">
        <v>5</v>
      </c>
      <c r="H47" s="8"/>
      <c r="I47" s="9" t="str">
        <f t="shared" si="26"/>
        <v/>
      </c>
      <c r="J47" s="51"/>
    </row>
    <row r="48" spans="1:15" x14ac:dyDescent="0.25">
      <c r="A48" s="68">
        <v>30</v>
      </c>
      <c r="B48" s="55" t="s">
        <v>47</v>
      </c>
      <c r="C48" s="49" t="s">
        <v>117</v>
      </c>
      <c r="D48" s="50"/>
      <c r="E48" s="50"/>
      <c r="F48" s="50"/>
      <c r="G48" s="43">
        <v>5</v>
      </c>
      <c r="H48" s="8"/>
      <c r="I48" s="9" t="str">
        <f t="shared" si="26"/>
        <v/>
      </c>
      <c r="J48" s="51"/>
    </row>
    <row r="49" spans="1:12" x14ac:dyDescent="0.25">
      <c r="A49" s="68">
        <v>31</v>
      </c>
      <c r="B49" s="55" t="s">
        <v>102</v>
      </c>
      <c r="C49" s="49" t="s">
        <v>118</v>
      </c>
      <c r="D49" s="50"/>
      <c r="E49" s="50"/>
      <c r="F49" s="50"/>
      <c r="G49" s="43">
        <v>5</v>
      </c>
      <c r="H49" s="45"/>
      <c r="I49" s="9"/>
      <c r="J49" s="51"/>
      <c r="L49" s="38">
        <f>IF(H50&gt;0,SUM(I50:I51),0)</f>
        <v>0</v>
      </c>
    </row>
    <row r="50" spans="1:12" x14ac:dyDescent="0.25">
      <c r="A50" s="68"/>
      <c r="B50" s="55" t="s">
        <v>127</v>
      </c>
      <c r="C50" s="49" t="s">
        <v>129</v>
      </c>
      <c r="D50" s="50"/>
      <c r="E50" s="50"/>
      <c r="F50" s="50"/>
      <c r="G50" s="43">
        <v>3</v>
      </c>
      <c r="H50" s="8"/>
      <c r="I50" s="9" t="str">
        <f t="shared" ref="I50" si="27">IF(H50&lt;1,"",G50)</f>
        <v/>
      </c>
      <c r="J50" s="51"/>
    </row>
    <row r="51" spans="1:12" x14ac:dyDescent="0.25">
      <c r="A51" s="68"/>
      <c r="B51" s="55" t="s">
        <v>128</v>
      </c>
      <c r="C51" s="49" t="s">
        <v>130</v>
      </c>
      <c r="D51" s="50"/>
      <c r="E51" s="50"/>
      <c r="F51" s="50"/>
      <c r="G51" s="43">
        <v>2</v>
      </c>
      <c r="H51" s="8" t="s">
        <v>53</v>
      </c>
      <c r="I51" s="9" t="str">
        <f>IF(H51="passed",G51,"")</f>
        <v/>
      </c>
      <c r="J51" s="51"/>
    </row>
    <row r="52" spans="1:12" x14ac:dyDescent="0.25">
      <c r="A52" s="68">
        <v>32</v>
      </c>
      <c r="B52" s="55" t="s">
        <v>103</v>
      </c>
      <c r="C52" s="49" t="s">
        <v>119</v>
      </c>
      <c r="D52" s="50"/>
      <c r="E52" s="50"/>
      <c r="F52" s="50"/>
      <c r="G52" s="43">
        <v>5</v>
      </c>
      <c r="H52" s="45"/>
      <c r="I52" s="9"/>
      <c r="J52" s="51"/>
      <c r="L52" s="38">
        <f>SUM(I53:I54)</f>
        <v>0</v>
      </c>
    </row>
    <row r="53" spans="1:12" x14ac:dyDescent="0.25">
      <c r="A53" s="68"/>
      <c r="B53" s="55" t="s">
        <v>131</v>
      </c>
      <c r="C53" s="49" t="s">
        <v>133</v>
      </c>
      <c r="D53" s="50"/>
      <c r="E53" s="50"/>
      <c r="F53" s="50"/>
      <c r="G53" s="43">
        <v>3</v>
      </c>
      <c r="H53" s="8"/>
      <c r="I53" s="9" t="str">
        <f t="shared" ref="I53:I54" si="28">IF(H53&lt;1,"",G53)</f>
        <v/>
      </c>
      <c r="J53" s="51"/>
    </row>
    <row r="54" spans="1:12" x14ac:dyDescent="0.25">
      <c r="A54" s="68"/>
      <c r="B54" s="55" t="s">
        <v>132</v>
      </c>
      <c r="C54" s="49" t="s">
        <v>134</v>
      </c>
      <c r="D54" s="50"/>
      <c r="E54" s="50"/>
      <c r="F54" s="50"/>
      <c r="G54" s="43">
        <v>2</v>
      </c>
      <c r="H54" s="8"/>
      <c r="I54" s="9" t="str">
        <f t="shared" si="28"/>
        <v/>
      </c>
      <c r="J54" s="51"/>
    </row>
    <row r="55" spans="1:12" x14ac:dyDescent="0.25">
      <c r="A55" s="68">
        <v>33</v>
      </c>
      <c r="B55" s="55" t="s">
        <v>104</v>
      </c>
      <c r="C55" s="49" t="s">
        <v>120</v>
      </c>
      <c r="D55" s="50"/>
      <c r="E55" s="50"/>
      <c r="F55" s="50"/>
      <c r="G55" s="43">
        <v>5</v>
      </c>
      <c r="H55" s="8"/>
      <c r="I55" s="9" t="str">
        <f t="shared" si="26"/>
        <v/>
      </c>
      <c r="J55" s="51"/>
    </row>
    <row r="56" spans="1:12" x14ac:dyDescent="0.25">
      <c r="A56" s="68">
        <v>34</v>
      </c>
      <c r="B56" s="55" t="s">
        <v>105</v>
      </c>
      <c r="C56" s="49" t="s">
        <v>121</v>
      </c>
      <c r="D56" s="50"/>
      <c r="E56" s="50"/>
      <c r="F56" s="50"/>
      <c r="G56" s="43">
        <v>5</v>
      </c>
      <c r="H56" s="8"/>
      <c r="I56" s="9" t="str">
        <f t="shared" si="26"/>
        <v/>
      </c>
      <c r="J56" s="51"/>
    </row>
    <row r="57" spans="1:12" x14ac:dyDescent="0.25">
      <c r="A57" s="68">
        <v>35</v>
      </c>
      <c r="B57" s="55" t="s">
        <v>106</v>
      </c>
      <c r="C57" s="49" t="s">
        <v>122</v>
      </c>
      <c r="D57" s="50"/>
      <c r="E57" s="50"/>
      <c r="F57" s="50"/>
      <c r="G57" s="43">
        <v>5</v>
      </c>
      <c r="H57" s="8"/>
      <c r="I57" s="9" t="str">
        <f t="shared" si="26"/>
        <v/>
      </c>
      <c r="J57" s="51"/>
    </row>
    <row r="58" spans="1:12" x14ac:dyDescent="0.25">
      <c r="A58" s="68">
        <v>36</v>
      </c>
      <c r="B58" s="55" t="s">
        <v>107</v>
      </c>
      <c r="C58" s="49" t="s">
        <v>123</v>
      </c>
      <c r="D58" s="50"/>
      <c r="E58" s="50"/>
      <c r="F58" s="50"/>
      <c r="G58" s="43">
        <v>5</v>
      </c>
      <c r="H58" s="8"/>
      <c r="I58" s="9" t="str">
        <f t="shared" si="26"/>
        <v/>
      </c>
      <c r="J58" s="51"/>
    </row>
    <row r="59" spans="1:12" x14ac:dyDescent="0.25">
      <c r="A59" s="68">
        <v>37</v>
      </c>
      <c r="B59" s="55" t="s">
        <v>108</v>
      </c>
      <c r="C59" s="49" t="s">
        <v>124</v>
      </c>
      <c r="D59" s="50"/>
      <c r="E59" s="50"/>
      <c r="F59" s="50"/>
      <c r="G59" s="43">
        <v>5</v>
      </c>
      <c r="H59" s="8"/>
      <c r="I59" s="9" t="str">
        <f t="shared" si="26"/>
        <v/>
      </c>
      <c r="J59" s="51"/>
    </row>
    <row r="60" spans="1:12" x14ac:dyDescent="0.25">
      <c r="A60" s="68">
        <v>38</v>
      </c>
      <c r="B60" s="55" t="s">
        <v>109</v>
      </c>
      <c r="C60" s="49" t="s">
        <v>125</v>
      </c>
      <c r="D60" s="50"/>
      <c r="E60" s="50"/>
      <c r="F60" s="50"/>
      <c r="G60" s="43">
        <v>5</v>
      </c>
      <c r="H60" s="8"/>
      <c r="I60" s="9" t="str">
        <f t="shared" si="26"/>
        <v/>
      </c>
      <c r="J60" s="51"/>
    </row>
    <row r="61" spans="1:12" x14ac:dyDescent="0.25">
      <c r="A61" s="9">
        <v>22</v>
      </c>
      <c r="B61" s="32" t="s">
        <v>37</v>
      </c>
      <c r="C61" s="66" t="s">
        <v>93</v>
      </c>
      <c r="D61" s="67"/>
      <c r="E61" s="67"/>
      <c r="F61" s="67"/>
      <c r="G61" s="43">
        <v>12</v>
      </c>
      <c r="H61" s="45"/>
      <c r="I61" s="9" t="str">
        <f t="shared" ref="I61" si="29">IF(H61&lt;1,"",G61)</f>
        <v/>
      </c>
      <c r="J61" s="51"/>
    </row>
    <row r="62" spans="1:12" x14ac:dyDescent="0.25">
      <c r="A62" s="9"/>
      <c r="B62" s="32" t="s">
        <v>38</v>
      </c>
      <c r="C62" s="34" t="s">
        <v>94</v>
      </c>
      <c r="D62" s="35"/>
      <c r="E62" s="35"/>
      <c r="F62" s="35"/>
      <c r="G62" s="43">
        <v>4</v>
      </c>
      <c r="H62" s="8" t="s">
        <v>53</v>
      </c>
      <c r="I62" s="9" t="str">
        <f>IF(H62="passed",G62,"")</f>
        <v/>
      </c>
      <c r="J62" s="51"/>
    </row>
    <row r="63" spans="1:12" x14ac:dyDescent="0.25">
      <c r="A63" s="9"/>
      <c r="B63" s="32" t="s">
        <v>39</v>
      </c>
      <c r="C63" s="34" t="s">
        <v>95</v>
      </c>
      <c r="D63" s="35"/>
      <c r="E63" s="35"/>
      <c r="F63" s="35"/>
      <c r="G63" s="43">
        <v>8</v>
      </c>
      <c r="H63" s="8" t="s">
        <v>53</v>
      </c>
      <c r="I63" s="9" t="str">
        <f>IF(H63="passed",G63,"")</f>
        <v/>
      </c>
      <c r="J63" s="51"/>
    </row>
    <row r="64" spans="1:12" x14ac:dyDescent="0.25">
      <c r="A64" s="9">
        <v>50</v>
      </c>
      <c r="B64" s="32" t="s">
        <v>48</v>
      </c>
      <c r="C64" s="66" t="s">
        <v>96</v>
      </c>
      <c r="D64" s="67"/>
      <c r="E64" s="67"/>
      <c r="F64" s="67"/>
      <c r="G64" s="44">
        <v>30</v>
      </c>
      <c r="H64" s="8" t="s">
        <v>53</v>
      </c>
      <c r="I64" s="9" t="str">
        <f>IF(H64="passed",G64,"")</f>
        <v/>
      </c>
      <c r="J64" s="51"/>
    </row>
    <row r="65" spans="1:13" x14ac:dyDescent="0.25">
      <c r="A65" s="29"/>
      <c r="B65" s="33"/>
      <c r="C65" s="10" t="s">
        <v>97</v>
      </c>
      <c r="D65" s="11"/>
      <c r="E65" s="11"/>
      <c r="F65" s="11"/>
      <c r="G65" s="12" t="s">
        <v>99</v>
      </c>
      <c r="H65" s="13">
        <f>SUM(H11:H40)</f>
        <v>0</v>
      </c>
      <c r="I65" s="9"/>
      <c r="J65" s="52">
        <f>IF(H65=0,0,SUM(J10:J40)/L65)</f>
        <v>0</v>
      </c>
      <c r="L65" s="38">
        <f>SUM(L11:L40)</f>
        <v>0</v>
      </c>
      <c r="M65" s="38">
        <f t="array" ref="M65">SUM(IF(A10:A64&gt;0,G10:G64,0))-SUM(G41:G60)</f>
        <v>185</v>
      </c>
    </row>
    <row r="66" spans="1:13" x14ac:dyDescent="0.25">
      <c r="A66" s="25"/>
      <c r="B66" s="25"/>
      <c r="C66" s="62" t="s">
        <v>98</v>
      </c>
      <c r="D66" s="63"/>
      <c r="E66" s="63"/>
      <c r="F66" s="63"/>
      <c r="G66" s="63"/>
      <c r="H66" s="16"/>
      <c r="I66" s="26">
        <f>SUM(I10:I39)+SUM(I62:I64)+MIN(G40,SUM(I41:I60))</f>
        <v>0</v>
      </c>
      <c r="J66" s="30"/>
    </row>
    <row r="67" spans="1:13" x14ac:dyDescent="0.25">
      <c r="A67" s="2"/>
      <c r="B67" s="2"/>
      <c r="C67" s="2"/>
      <c r="D67" s="3"/>
      <c r="E67" s="3"/>
      <c r="F67" s="3"/>
      <c r="G67" s="3"/>
      <c r="H67" s="3"/>
      <c r="I67" s="15"/>
      <c r="J67" s="11"/>
    </row>
    <row r="68" spans="1:13" x14ac:dyDescent="0.25">
      <c r="A68" s="1" t="s">
        <v>51</v>
      </c>
      <c r="B68" s="1"/>
      <c r="C68" s="2"/>
      <c r="D68" s="16"/>
      <c r="E68" s="16"/>
      <c r="F68" s="16"/>
      <c r="G68" s="14">
        <f>J65</f>
        <v>0</v>
      </c>
      <c r="H68" s="17" t="s">
        <v>1</v>
      </c>
      <c r="I68" s="58">
        <f>G68*0.75</f>
        <v>0</v>
      </c>
      <c r="J68" s="59"/>
    </row>
    <row r="69" spans="1:13" x14ac:dyDescent="0.25">
      <c r="A69" s="2"/>
      <c r="B69" s="2"/>
      <c r="C69" s="1"/>
      <c r="D69" s="16"/>
      <c r="E69" s="16"/>
      <c r="F69" s="16"/>
      <c r="G69" s="18"/>
      <c r="H69" s="16"/>
      <c r="I69" s="19"/>
      <c r="J69" s="20"/>
    </row>
    <row r="70" spans="1:13" x14ac:dyDescent="0.25">
      <c r="A70" s="1" t="s">
        <v>49</v>
      </c>
      <c r="B70" s="1"/>
      <c r="C70" s="2"/>
      <c r="D70" s="16"/>
      <c r="E70" s="16"/>
      <c r="F70" s="16"/>
      <c r="G70" s="8"/>
      <c r="H70" s="17" t="s">
        <v>2</v>
      </c>
      <c r="I70" s="58">
        <f>G70*0.2</f>
        <v>0</v>
      </c>
      <c r="J70" s="59"/>
    </row>
    <row r="71" spans="1:13" x14ac:dyDescent="0.25">
      <c r="A71" s="2"/>
      <c r="B71" s="2"/>
      <c r="C71" s="2"/>
      <c r="D71" s="2"/>
      <c r="E71" s="2"/>
      <c r="F71" s="2"/>
      <c r="G71" s="2"/>
      <c r="H71" s="21"/>
      <c r="I71" s="19"/>
      <c r="J71" s="20"/>
    </row>
    <row r="72" spans="1:13" x14ac:dyDescent="0.25">
      <c r="A72" s="1" t="s">
        <v>50</v>
      </c>
      <c r="B72" s="1"/>
      <c r="C72" s="2"/>
      <c r="D72" s="2"/>
      <c r="E72" s="2"/>
      <c r="F72" s="2"/>
      <c r="G72" s="22"/>
      <c r="H72" s="23" t="s">
        <v>0</v>
      </c>
      <c r="I72" s="58">
        <f>G72*0.05</f>
        <v>0</v>
      </c>
      <c r="J72" s="59"/>
    </row>
    <row r="73" spans="1:13" ht="15.75" thickBot="1" x14ac:dyDescent="0.3">
      <c r="A73" s="2"/>
      <c r="B73" s="2"/>
      <c r="C73" s="2"/>
      <c r="D73" s="2"/>
      <c r="E73" s="2"/>
      <c r="F73" s="2"/>
      <c r="G73" s="2"/>
      <c r="H73" s="2"/>
      <c r="I73" s="3"/>
      <c r="J73" s="3"/>
    </row>
    <row r="74" spans="1:13" ht="15.75" thickBot="1" x14ac:dyDescent="0.3">
      <c r="A74" s="1" t="s">
        <v>140</v>
      </c>
      <c r="B74" s="1"/>
      <c r="C74" s="2"/>
      <c r="D74" s="1"/>
      <c r="E74" s="1"/>
      <c r="F74" s="1"/>
      <c r="G74" s="2"/>
      <c r="H74" s="24" t="s">
        <v>99</v>
      </c>
      <c r="I74" s="60">
        <f>IF(AND(G70&gt;0,G72&gt;0),I68+I70+I72,G68)</f>
        <v>0</v>
      </c>
      <c r="J74" s="61"/>
    </row>
  </sheetData>
  <sheetProtection algorithmName="SHA-512" hashValue="ingYeY83j5D/sfT9eCPsrecTYhcGLlNHxBEjcdQk0sTLhzXGyuupjvRKFCAUOjDxTSImTI618kZbVXlYwE3AcQ==" saltValue="Qvd2c7JL8Nz68hAXUQPT7Q==" spinCount="100000" sheet="1" objects="1" scenarios="1" selectLockedCells="1"/>
  <mergeCells count="8">
    <mergeCell ref="I72:J72"/>
    <mergeCell ref="I74:J74"/>
    <mergeCell ref="C66:G66"/>
    <mergeCell ref="I68:J68"/>
    <mergeCell ref="C9:F9"/>
    <mergeCell ref="C61:F61"/>
    <mergeCell ref="C64:F64"/>
    <mergeCell ref="I70:J70"/>
  </mergeCells>
  <conditionalFormatting sqref="G70 G72">
    <cfRule type="cellIs" dxfId="42" priority="110" operator="lessThan">
      <formula>1</formula>
    </cfRule>
  </conditionalFormatting>
  <conditionalFormatting sqref="I74:J74">
    <cfRule type="expression" dxfId="41" priority="108">
      <formula>$I$70+$I$72=0</formula>
    </cfRule>
    <cfRule type="expression" dxfId="40" priority="109">
      <formula>$I$64&lt;$L$64</formula>
    </cfRule>
  </conditionalFormatting>
  <conditionalFormatting sqref="H12">
    <cfRule type="expression" dxfId="39" priority="121">
      <formula>H12&lt;1</formula>
    </cfRule>
  </conditionalFormatting>
  <conditionalFormatting sqref="H11">
    <cfRule type="expression" dxfId="38" priority="105">
      <formula>OR(H12&lt;1,H13="open")</formula>
    </cfRule>
  </conditionalFormatting>
  <conditionalFormatting sqref="H10">
    <cfRule type="expression" dxfId="37" priority="97">
      <formula>H10="open"</formula>
    </cfRule>
  </conditionalFormatting>
  <conditionalFormatting sqref="H19:H20">
    <cfRule type="expression" dxfId="36" priority="89">
      <formula>H19&lt;1</formula>
    </cfRule>
  </conditionalFormatting>
  <conditionalFormatting sqref="H35:H37">
    <cfRule type="expression" dxfId="35" priority="79">
      <formula>H35&lt;1</formula>
    </cfRule>
  </conditionalFormatting>
  <conditionalFormatting sqref="H14">
    <cfRule type="expression" dxfId="34" priority="90">
      <formula>H14&lt;1</formula>
    </cfRule>
  </conditionalFormatting>
  <conditionalFormatting sqref="H61">
    <cfRule type="expression" dxfId="33" priority="60">
      <formula>OR(H62="open",H63="open")</formula>
    </cfRule>
  </conditionalFormatting>
  <conditionalFormatting sqref="H21">
    <cfRule type="expression" dxfId="32" priority="58">
      <formula>H21&lt;1</formula>
    </cfRule>
  </conditionalFormatting>
  <conditionalFormatting sqref="H31:H32">
    <cfRule type="expression" dxfId="31" priority="57">
      <formula>H31&lt;1</formula>
    </cfRule>
  </conditionalFormatting>
  <conditionalFormatting sqref="H33">
    <cfRule type="expression" dxfId="30" priority="53">
      <formula>H33&lt;1</formula>
    </cfRule>
  </conditionalFormatting>
  <conditionalFormatting sqref="H38">
    <cfRule type="expression" dxfId="29" priority="48">
      <formula>H38&lt;1</formula>
    </cfRule>
  </conditionalFormatting>
  <conditionalFormatting sqref="H13">
    <cfRule type="expression" dxfId="28" priority="43">
      <formula>H13="open"</formula>
    </cfRule>
  </conditionalFormatting>
  <conditionalFormatting sqref="H64">
    <cfRule type="expression" dxfId="27" priority="35">
      <formula>H64="open"</formula>
    </cfRule>
  </conditionalFormatting>
  <conditionalFormatting sqref="H62">
    <cfRule type="expression" dxfId="26" priority="37">
      <formula>H62="open"</formula>
    </cfRule>
  </conditionalFormatting>
  <conditionalFormatting sqref="H63">
    <cfRule type="expression" dxfId="25" priority="36">
      <formula>H63="open"</formula>
    </cfRule>
  </conditionalFormatting>
  <conditionalFormatting sqref="H15">
    <cfRule type="expression" dxfId="24" priority="34">
      <formula>H15&lt;1</formula>
    </cfRule>
  </conditionalFormatting>
  <conditionalFormatting sqref="H17">
    <cfRule type="expression" dxfId="23" priority="33">
      <formula>H17&lt;1</formula>
    </cfRule>
  </conditionalFormatting>
  <conditionalFormatting sqref="H16">
    <cfRule type="expression" dxfId="22" priority="32">
      <formula>OR(H17&lt;1,H18="open")</formula>
    </cfRule>
  </conditionalFormatting>
  <conditionalFormatting sqref="H18">
    <cfRule type="expression" dxfId="21" priority="31">
      <formula>H18="open"</formula>
    </cfRule>
  </conditionalFormatting>
  <conditionalFormatting sqref="H22">
    <cfRule type="expression" dxfId="20" priority="28">
      <formula>OR(H23&lt;1,H24&lt;1,H25&lt;1)</formula>
    </cfRule>
  </conditionalFormatting>
  <conditionalFormatting sqref="H23">
    <cfRule type="expression" dxfId="19" priority="30">
      <formula>H23&lt;1</formula>
    </cfRule>
  </conditionalFormatting>
  <conditionalFormatting sqref="H24">
    <cfRule type="expression" dxfId="18" priority="29">
      <formula>H24&lt;1</formula>
    </cfRule>
  </conditionalFormatting>
  <conditionalFormatting sqref="H25">
    <cfRule type="expression" dxfId="17" priority="27">
      <formula>H25&lt;1</formula>
    </cfRule>
  </conditionalFormatting>
  <conditionalFormatting sqref="H26">
    <cfRule type="expression" dxfId="16" priority="24">
      <formula>OR(H27&lt;1,H28&lt;1,H29&lt;1)</formula>
    </cfRule>
  </conditionalFormatting>
  <conditionalFormatting sqref="H27">
    <cfRule type="expression" dxfId="15" priority="26">
      <formula>H27&lt;1</formula>
    </cfRule>
  </conditionalFormatting>
  <conditionalFormatting sqref="H28">
    <cfRule type="expression" dxfId="14" priority="25">
      <formula>H28&lt;1</formula>
    </cfRule>
  </conditionalFormatting>
  <conditionalFormatting sqref="H29">
    <cfRule type="expression" dxfId="13" priority="23">
      <formula>H29&lt;1</formula>
    </cfRule>
  </conditionalFormatting>
  <conditionalFormatting sqref="H30">
    <cfRule type="expression" dxfId="12" priority="22">
      <formula>H30="open"</formula>
    </cfRule>
  </conditionalFormatting>
  <conditionalFormatting sqref="H34">
    <cfRule type="expression" dxfId="11" priority="21">
      <formula>H34="open"</formula>
    </cfRule>
  </conditionalFormatting>
  <conditionalFormatting sqref="H39">
    <cfRule type="expression" dxfId="10" priority="20">
      <formula>H39&lt;1</formula>
    </cfRule>
  </conditionalFormatting>
  <conditionalFormatting sqref="H40">
    <cfRule type="expression" dxfId="9" priority="17">
      <formula>SUM(I41:I60)&lt;G40</formula>
    </cfRule>
  </conditionalFormatting>
  <conditionalFormatting sqref="H41:H48 H55:H60">
    <cfRule type="expression" dxfId="8" priority="19">
      <formula>AND(H41&lt;1,SUM(I$41:I$60)&lt;G$40)</formula>
    </cfRule>
  </conditionalFormatting>
  <conditionalFormatting sqref="J40">
    <cfRule type="expression" dxfId="7" priority="8">
      <formula>SUM(I41:I60)&gt;G40</formula>
    </cfRule>
  </conditionalFormatting>
  <conditionalFormatting sqref="K40">
    <cfRule type="expression" dxfId="6" priority="7">
      <formula>SUM(I41:I60)&gt;G40</formula>
    </cfRule>
  </conditionalFormatting>
  <conditionalFormatting sqref="H50">
    <cfRule type="expression" dxfId="5" priority="6">
      <formula>AND(H50&lt;1,SUM(I$41:I$60)&lt;G$40)</formula>
    </cfRule>
  </conditionalFormatting>
  <conditionalFormatting sqref="H49">
    <cfRule type="expression" dxfId="4" priority="5">
      <formula>AND(OR(H50&lt;1,H51="open"),SUM(I$41:I$60)&lt;G$40)</formula>
    </cfRule>
  </conditionalFormatting>
  <conditionalFormatting sqref="H51">
    <cfRule type="expression" dxfId="3" priority="4">
      <formula>AND(H51="open",SUM(I$41:I$60)&lt;G$40)</formula>
    </cfRule>
  </conditionalFormatting>
  <conditionalFormatting sqref="H52">
    <cfRule type="expression" dxfId="2" priority="1">
      <formula>AND(OR(H53&lt;1,H54&lt;1),SUM(I$41:I$60)&lt;G$40)</formula>
    </cfRule>
  </conditionalFormatting>
  <conditionalFormatting sqref="H53">
    <cfRule type="expression" dxfId="1" priority="3">
      <formula>AND(H53&lt;1,SUM(I$41:I$60)&lt;G$40)</formula>
    </cfRule>
  </conditionalFormatting>
  <conditionalFormatting sqref="H54">
    <cfRule type="expression" dxfId="0" priority="2">
      <formula>AND(H54&lt;1,SUM(I$41:I$60)&lt;G$40)</formula>
    </cfRule>
  </conditionalFormatting>
  <dataValidations count="2">
    <dataValidation type="decimal" allowBlank="1" showInputMessage="1" showErrorMessage="1" sqref="G70 G72 H14:H17 H11:H12 H19:H29 H31:H33 H35:H50 H52:H61">
      <formula1>1</formula1>
      <formula2>4</formula2>
    </dataValidation>
    <dataValidation type="list" allowBlank="1" showInputMessage="1" showErrorMessage="1" sqref="H10 H13 H62:H64 H18 H30 H34 H51">
      <formula1>"passed,open"</formula1>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Instruction</vt:lpstr>
      <vt:lpstr>TCM</vt:lpstr>
      <vt:lpstr>TCM!Druckbereich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dc:creator>
  <cp:lastModifiedBy>Klaus Hardt</cp:lastModifiedBy>
  <cp:lastPrinted>2017-11-05T10:44:35Z</cp:lastPrinted>
  <dcterms:created xsi:type="dcterms:W3CDTF">2014-03-29T12:28:19Z</dcterms:created>
  <dcterms:modified xsi:type="dcterms:W3CDTF">2017-11-12T08:23:04Z</dcterms:modified>
</cp:coreProperties>
</file>