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wncloud\Prüfungen\BA_MA_2017\"/>
    </mc:Choice>
  </mc:AlternateContent>
  <bookViews>
    <workbookView xWindow="480" yWindow="45" windowWidth="17715" windowHeight="11055"/>
  </bookViews>
  <sheets>
    <sheet name="Anleitung" sheetId="7" r:id="rId1"/>
    <sheet name="Textilmanagement" sheetId="4" r:id="rId2"/>
    <sheet name="Textile Technologien" sheetId="8" r:id="rId3"/>
    <sheet name="Bekleidungsmanagement" sheetId="9" r:id="rId4"/>
    <sheet name="Produktentwicklung" sheetId="10" r:id="rId5"/>
    <sheet name="Notenschema" sheetId="11" r:id="rId6"/>
  </sheets>
  <definedNames>
    <definedName name="_xlnm.Print_Area" localSheetId="3">Bekleidungsmanagement!$A$1:$J$72</definedName>
    <definedName name="_xlnm.Print_Area" localSheetId="4">Produktentwicklung!$A$1:$J$73</definedName>
    <definedName name="_xlnm.Print_Area" localSheetId="2">'Textile Technologien'!$A$1:$J$74</definedName>
    <definedName name="_xlnm.Print_Area" localSheetId="1">Textilmanagement!$A$1:$J$73</definedName>
    <definedName name="Notenschema">Notenschema!$A$1:$A$10</definedName>
  </definedNames>
  <calcPr calcId="152511"/>
</workbook>
</file>

<file path=xl/calcChain.xml><?xml version="1.0" encoding="utf-8"?>
<calcChain xmlns="http://schemas.openxmlformats.org/spreadsheetml/2006/main">
  <c r="J57" i="10" l="1"/>
  <c r="I57" i="10"/>
  <c r="L57" i="10" s="1"/>
  <c r="I55" i="10"/>
  <c r="I54" i="10"/>
  <c r="I53" i="10"/>
  <c r="I52" i="10"/>
  <c r="J51" i="10" s="1"/>
  <c r="I51" i="10"/>
  <c r="J48" i="10"/>
  <c r="I71" i="10"/>
  <c r="I69" i="10"/>
  <c r="M64" i="10" a="1"/>
  <c r="M64" i="10" s="1"/>
  <c r="H64" i="10"/>
  <c r="I63" i="10"/>
  <c r="I62" i="10"/>
  <c r="I61" i="10"/>
  <c r="I60" i="10"/>
  <c r="J59" i="10"/>
  <c r="I59" i="10"/>
  <c r="L59" i="10" s="1"/>
  <c r="J58" i="10"/>
  <c r="I58" i="10"/>
  <c r="L58" i="10" s="1"/>
  <c r="J56" i="10"/>
  <c r="I56" i="10"/>
  <c r="L56" i="10" s="1"/>
  <c r="J50" i="10"/>
  <c r="I50" i="10"/>
  <c r="L50" i="10" s="1"/>
  <c r="J49" i="10"/>
  <c r="I49" i="10"/>
  <c r="L49" i="10" s="1"/>
  <c r="I48" i="10"/>
  <c r="L48" i="10" s="1"/>
  <c r="I47" i="10"/>
  <c r="I46" i="10"/>
  <c r="I45" i="10"/>
  <c r="J44" i="10" s="1"/>
  <c r="I43" i="10"/>
  <c r="I42" i="10"/>
  <c r="L41" i="10"/>
  <c r="J40" i="10"/>
  <c r="I40" i="10"/>
  <c r="L40" i="10" s="1"/>
  <c r="J39" i="10"/>
  <c r="I39" i="10"/>
  <c r="L39" i="10" s="1"/>
  <c r="J38" i="10"/>
  <c r="I38" i="10"/>
  <c r="L38" i="10" s="1"/>
  <c r="I37" i="10"/>
  <c r="I36" i="10"/>
  <c r="L35" i="10"/>
  <c r="I34" i="10"/>
  <c r="L34" i="10" s="1"/>
  <c r="I33" i="10"/>
  <c r="L31" i="10" s="1"/>
  <c r="I32" i="10"/>
  <c r="J30" i="10"/>
  <c r="I30" i="10"/>
  <c r="L30" i="10" s="1"/>
  <c r="I29" i="10"/>
  <c r="L27" i="10" s="1"/>
  <c r="I28" i="10"/>
  <c r="J26" i="10"/>
  <c r="I26" i="10"/>
  <c r="L26" i="10" s="1"/>
  <c r="J25" i="10"/>
  <c r="I25" i="10"/>
  <c r="L25" i="10" s="1"/>
  <c r="J24" i="10"/>
  <c r="I24" i="10"/>
  <c r="L24" i="10" s="1"/>
  <c r="I23" i="10"/>
  <c r="I22" i="10"/>
  <c r="I20" i="10"/>
  <c r="L18" i="10" s="1"/>
  <c r="I19" i="10"/>
  <c r="I17" i="10"/>
  <c r="L15" i="10" s="1"/>
  <c r="I16" i="10"/>
  <c r="J14" i="10"/>
  <c r="I14" i="10"/>
  <c r="L14" i="10" s="1"/>
  <c r="I13" i="10"/>
  <c r="I12" i="10"/>
  <c r="I10" i="10"/>
  <c r="J56" i="9"/>
  <c r="J54" i="9"/>
  <c r="I54" i="9"/>
  <c r="L54" i="9" s="1"/>
  <c r="I53" i="9"/>
  <c r="I52" i="9"/>
  <c r="I50" i="9"/>
  <c r="I49" i="9"/>
  <c r="I48" i="9"/>
  <c r="I46" i="9"/>
  <c r="I45" i="9"/>
  <c r="J14" i="9"/>
  <c r="I70" i="9"/>
  <c r="I68" i="9"/>
  <c r="M63" i="9" a="1"/>
  <c r="M63" i="9" s="1"/>
  <c r="H63" i="9"/>
  <c r="I62" i="9"/>
  <c r="I61" i="9"/>
  <c r="I60" i="9"/>
  <c r="I59" i="9"/>
  <c r="J58" i="9"/>
  <c r="I58" i="9"/>
  <c r="L58" i="9" s="1"/>
  <c r="J57" i="9"/>
  <c r="I57" i="9"/>
  <c r="L57" i="9" s="1"/>
  <c r="I56" i="9"/>
  <c r="L56" i="9" s="1"/>
  <c r="J55" i="9"/>
  <c r="I55" i="9"/>
  <c r="L55" i="9" s="1"/>
  <c r="J43" i="9"/>
  <c r="I43" i="9"/>
  <c r="L43" i="9" s="1"/>
  <c r="J42" i="9"/>
  <c r="I42" i="9"/>
  <c r="L42" i="9" s="1"/>
  <c r="J41" i="9"/>
  <c r="I41" i="9"/>
  <c r="L41" i="9" s="1"/>
  <c r="I40" i="9"/>
  <c r="I39" i="9"/>
  <c r="I37" i="9"/>
  <c r="I36" i="9"/>
  <c r="J35" i="9" s="1"/>
  <c r="I34" i="9"/>
  <c r="L32" i="9" s="1"/>
  <c r="I33" i="9"/>
  <c r="J31" i="9"/>
  <c r="I31" i="9"/>
  <c r="L31" i="9" s="1"/>
  <c r="J30" i="9"/>
  <c r="I30" i="9"/>
  <c r="L30" i="9" s="1"/>
  <c r="I29" i="9"/>
  <c r="I28" i="9"/>
  <c r="J26" i="9"/>
  <c r="I26" i="9"/>
  <c r="L26" i="9" s="1"/>
  <c r="J25" i="9"/>
  <c r="I25" i="9"/>
  <c r="L25" i="9" s="1"/>
  <c r="J24" i="9"/>
  <c r="I24" i="9"/>
  <c r="L24" i="9" s="1"/>
  <c r="I23" i="9"/>
  <c r="I22" i="9"/>
  <c r="I20" i="9"/>
  <c r="I19" i="9"/>
  <c r="L18" i="9" s="1"/>
  <c r="I17" i="9"/>
  <c r="L15" i="9" s="1"/>
  <c r="I16" i="9"/>
  <c r="I14" i="9"/>
  <c r="L14" i="9" s="1"/>
  <c r="I13" i="9"/>
  <c r="I12" i="9"/>
  <c r="I10" i="9"/>
  <c r="J21" i="10" l="1"/>
  <c r="J11" i="10"/>
  <c r="J51" i="9"/>
  <c r="J47" i="9"/>
  <c r="J21" i="9"/>
  <c r="J11" i="9"/>
  <c r="L44" i="9"/>
  <c r="L38" i="9"/>
  <c r="L27" i="9"/>
  <c r="J34" i="10"/>
  <c r="L51" i="10"/>
  <c r="J31" i="10"/>
  <c r="J38" i="9"/>
  <c r="J27" i="9"/>
  <c r="L11" i="10"/>
  <c r="J35" i="10"/>
  <c r="J15" i="10"/>
  <c r="J18" i="10"/>
  <c r="J41" i="10"/>
  <c r="L44" i="10"/>
  <c r="I65" i="10"/>
  <c r="J27" i="10"/>
  <c r="L21" i="10"/>
  <c r="L51" i="9"/>
  <c r="J15" i="9"/>
  <c r="L47" i="9"/>
  <c r="L11" i="9"/>
  <c r="L21" i="9"/>
  <c r="J32" i="9"/>
  <c r="L35" i="9"/>
  <c r="J44" i="9"/>
  <c r="I64" i="9"/>
  <c r="J18" i="9"/>
  <c r="L64" i="10" l="1"/>
  <c r="J64" i="10" s="1"/>
  <c r="G67" i="10" s="1"/>
  <c r="I73" i="10" s="1"/>
  <c r="L63" i="9"/>
  <c r="J63" i="9" s="1"/>
  <c r="G66" i="9" s="1"/>
  <c r="I72" i="9" s="1"/>
  <c r="J58" i="8"/>
  <c r="I58" i="8"/>
  <c r="L58" i="8" s="1"/>
  <c r="I50" i="8"/>
  <c r="I72" i="8"/>
  <c r="I70" i="8"/>
  <c r="M65" i="8" a="1"/>
  <c r="M65" i="8" s="1"/>
  <c r="H65" i="8"/>
  <c r="I64" i="8"/>
  <c r="I63" i="8"/>
  <c r="I62" i="8"/>
  <c r="I61" i="8"/>
  <c r="J60" i="8"/>
  <c r="I60" i="8"/>
  <c r="L60" i="8" s="1"/>
  <c r="J59" i="8"/>
  <c r="I59" i="8"/>
  <c r="L59" i="8" s="1"/>
  <c r="I57" i="8"/>
  <c r="I56" i="8"/>
  <c r="J54" i="8"/>
  <c r="I54" i="8"/>
  <c r="L54" i="8" s="1"/>
  <c r="I53" i="8"/>
  <c r="I52" i="8"/>
  <c r="I49" i="8"/>
  <c r="I48" i="8"/>
  <c r="J46" i="8"/>
  <c r="I46" i="8"/>
  <c r="L46" i="8" s="1"/>
  <c r="J45" i="8"/>
  <c r="I45" i="8"/>
  <c r="L45" i="8" s="1"/>
  <c r="J44" i="8"/>
  <c r="I44" i="8"/>
  <c r="L44" i="8" s="1"/>
  <c r="J43" i="8"/>
  <c r="I43" i="8"/>
  <c r="L43" i="8" s="1"/>
  <c r="J42" i="8"/>
  <c r="I42" i="8"/>
  <c r="L42" i="8" s="1"/>
  <c r="I41" i="8"/>
  <c r="L39" i="8" s="1"/>
  <c r="I40" i="8"/>
  <c r="I38" i="8"/>
  <c r="I37" i="8"/>
  <c r="I35" i="8"/>
  <c r="L33" i="8" s="1"/>
  <c r="I34" i="8"/>
  <c r="J32" i="8"/>
  <c r="I32" i="8"/>
  <c r="L32" i="8" s="1"/>
  <c r="I31" i="8"/>
  <c r="L29" i="8" s="1"/>
  <c r="I30" i="8"/>
  <c r="J28" i="8"/>
  <c r="I28" i="8"/>
  <c r="L28" i="8" s="1"/>
  <c r="J27" i="8"/>
  <c r="I27" i="8"/>
  <c r="L27" i="8" s="1"/>
  <c r="J26" i="8"/>
  <c r="I26" i="8"/>
  <c r="L26" i="8" s="1"/>
  <c r="I25" i="8"/>
  <c r="I24" i="8"/>
  <c r="I22" i="8"/>
  <c r="L20" i="8" s="1"/>
  <c r="I21" i="8"/>
  <c r="I19" i="8"/>
  <c r="L17" i="8" s="1"/>
  <c r="I18" i="8"/>
  <c r="I16" i="8"/>
  <c r="I15" i="8"/>
  <c r="I13" i="8"/>
  <c r="J11" i="8" s="1"/>
  <c r="I12" i="8"/>
  <c r="I10" i="8"/>
  <c r="L55" i="8" l="1"/>
  <c r="J55" i="8"/>
  <c r="J51" i="8"/>
  <c r="J36" i="8"/>
  <c r="J23" i="8"/>
  <c r="J47" i="8"/>
  <c r="I67" i="10"/>
  <c r="L51" i="8"/>
  <c r="L47" i="8"/>
  <c r="J29" i="8"/>
  <c r="L23" i="8"/>
  <c r="J17" i="8"/>
  <c r="L14" i="8"/>
  <c r="L11" i="8"/>
  <c r="I66" i="9"/>
  <c r="J33" i="8"/>
  <c r="L36" i="8"/>
  <c r="J20" i="8"/>
  <c r="J14" i="8"/>
  <c r="J39" i="8"/>
  <c r="I66" i="8"/>
  <c r="L65" i="8" l="1"/>
  <c r="J65" i="8" s="1"/>
  <c r="G68" i="8" s="1"/>
  <c r="I74" i="8" s="1"/>
  <c r="I10" i="4"/>
  <c r="M64" i="4" a="1"/>
  <c r="M64" i="4" s="1"/>
  <c r="I60" i="4"/>
  <c r="I61" i="4"/>
  <c r="I62" i="4"/>
  <c r="I63" i="4"/>
  <c r="H64" i="4"/>
  <c r="J59" i="4"/>
  <c r="I59" i="4"/>
  <c r="L59" i="4" s="1"/>
  <c r="J58" i="4"/>
  <c r="I58" i="4"/>
  <c r="L58" i="4" s="1"/>
  <c r="I57" i="4"/>
  <c r="I56" i="4"/>
  <c r="J54" i="4"/>
  <c r="I54" i="4"/>
  <c r="L54" i="4" s="1"/>
  <c r="I53" i="4"/>
  <c r="I52" i="4"/>
  <c r="I49" i="4"/>
  <c r="I50" i="4"/>
  <c r="I47" i="4"/>
  <c r="L47" i="4" s="1"/>
  <c r="J47" i="4"/>
  <c r="I44" i="4"/>
  <c r="L44" i="4" s="1"/>
  <c r="J44" i="4"/>
  <c r="I45" i="4"/>
  <c r="L45" i="4" s="1"/>
  <c r="J45" i="4"/>
  <c r="I46" i="4"/>
  <c r="L46" i="4" s="1"/>
  <c r="J46" i="4"/>
  <c r="J43" i="4"/>
  <c r="I42" i="4"/>
  <c r="I41" i="4"/>
  <c r="I39" i="4"/>
  <c r="I38" i="4"/>
  <c r="I36" i="4"/>
  <c r="I35" i="4"/>
  <c r="I33" i="4"/>
  <c r="L33" i="4" s="1"/>
  <c r="J33" i="4"/>
  <c r="J32" i="4"/>
  <c r="I32" i="4"/>
  <c r="L32" i="4" s="1"/>
  <c r="J28" i="4"/>
  <c r="I28" i="4"/>
  <c r="L28" i="4" s="1"/>
  <c r="I31" i="4"/>
  <c r="I30" i="4"/>
  <c r="J27" i="4"/>
  <c r="J26" i="4"/>
  <c r="I26" i="4"/>
  <c r="L26" i="4" s="1"/>
  <c r="I27" i="4"/>
  <c r="L27" i="4" s="1"/>
  <c r="I22" i="4"/>
  <c r="I21" i="4"/>
  <c r="I18" i="4"/>
  <c r="I19" i="4"/>
  <c r="I16" i="4"/>
  <c r="I15" i="4"/>
  <c r="I24" i="4"/>
  <c r="I25" i="4"/>
  <c r="I43" i="4"/>
  <c r="L43" i="4" s="1"/>
  <c r="I13" i="4"/>
  <c r="I12" i="4"/>
  <c r="I69" i="4"/>
  <c r="J55" i="4" l="1"/>
  <c r="J51" i="4"/>
  <c r="J37" i="4"/>
  <c r="J11" i="4"/>
  <c r="J23" i="4"/>
  <c r="L40" i="4"/>
  <c r="L34" i="4"/>
  <c r="L20" i="4"/>
  <c r="L17" i="4"/>
  <c r="I68" i="8"/>
  <c r="L55" i="4"/>
  <c r="L48" i="4"/>
  <c r="J48" i="4"/>
  <c r="J40" i="4"/>
  <c r="J34" i="4"/>
  <c r="L23" i="4"/>
  <c r="J20" i="4"/>
  <c r="J17" i="4"/>
  <c r="L11" i="4"/>
  <c r="L51" i="4"/>
  <c r="L37" i="4"/>
  <c r="L29" i="4"/>
  <c r="J29" i="4"/>
  <c r="L14" i="4"/>
  <c r="J14" i="4"/>
  <c r="I65" i="4"/>
  <c r="I71" i="4"/>
  <c r="L64" i="4" l="1"/>
  <c r="J64" i="4" s="1"/>
  <c r="G67" i="4" s="1"/>
  <c r="I67" i="4" l="1"/>
  <c r="I73" i="4"/>
</calcChain>
</file>

<file path=xl/sharedStrings.xml><?xml version="1.0" encoding="utf-8"?>
<sst xmlns="http://schemas.openxmlformats.org/spreadsheetml/2006/main" count="678" uniqueCount="195">
  <si>
    <t>Unverbindliche</t>
  </si>
  <si>
    <t>Berechnung der Gesamtnote der Bachelorprüfung im Studiengang Textil- und Bekleidungstechnik</t>
  </si>
  <si>
    <t>Name, Vorname der Absolventin/des Absolventen</t>
  </si>
  <si>
    <t>Matrikel-Nr.</t>
  </si>
  <si>
    <t>Fach</t>
  </si>
  <si>
    <t>Modul</t>
  </si>
  <si>
    <t>Note</t>
  </si>
  <si>
    <t>KP</t>
  </si>
  <si>
    <t>Note x KP</t>
  </si>
  <si>
    <t>Chemie</t>
  </si>
  <si>
    <t>Informationstechnologie</t>
  </si>
  <si>
    <t>Grundlagen der Wirtschaftswissenschaften</t>
  </si>
  <si>
    <t>Organisation</t>
  </si>
  <si>
    <t>Personalmanagement</t>
  </si>
  <si>
    <t>Qualität</t>
  </si>
  <si>
    <t>Projekte</t>
  </si>
  <si>
    <t>Studienarbeit</t>
  </si>
  <si>
    <t>Textile Produktionstechnik</t>
  </si>
  <si>
    <t>Vliestechnik</t>
  </si>
  <si>
    <t>Veredlung</t>
  </si>
  <si>
    <t>Flächenkonstruktion</t>
  </si>
  <si>
    <t>Grundlagen technischer Textilien</t>
  </si>
  <si>
    <t>Werkstoffe und Anwendungen technischer Textilien</t>
  </si>
  <si>
    <t>Logistik und Prozesssteuerung</t>
  </si>
  <si>
    <t>Wahlpflichtmodul</t>
  </si>
  <si>
    <t>Abschlusbegleitende Seminare</t>
  </si>
  <si>
    <t>Praxis-/Auslandssemester</t>
  </si>
  <si>
    <t>Notendurchschnitt</t>
  </si>
  <si>
    <t>Summe:</t>
  </si>
  <si>
    <t>Bewertung der Bachelorarbeit</t>
  </si>
  <si>
    <t>Bewertung des Kolloquiums</t>
  </si>
  <si>
    <t>x 0,05 =</t>
  </si>
  <si>
    <r>
      <t>Gesamtnote der Bachelorprüfung (</t>
    </r>
    <r>
      <rPr>
        <b/>
        <sz val="11"/>
        <color rgb="FFFF0000"/>
        <rFont val="Times New Roman"/>
        <family val="1"/>
      </rPr>
      <t>Vorschau</t>
    </r>
    <r>
      <rPr>
        <b/>
        <sz val="11"/>
        <rFont val="Times New Roman"/>
        <family val="1"/>
      </rPr>
      <t>)</t>
    </r>
  </si>
  <si>
    <t>Summe KP einschließlich Praxissemester &amp; Seminare</t>
  </si>
  <si>
    <t>offen</t>
  </si>
  <si>
    <t>Grundlagen der Textiltechnologie</t>
  </si>
  <si>
    <t>Code Nr.</t>
  </si>
  <si>
    <r>
      <t xml:space="preserve">Studienrichtung Textiltechnik, Schwerpunkt </t>
    </r>
    <r>
      <rPr>
        <b/>
        <sz val="11"/>
        <color rgb="FFFF0000"/>
        <rFont val="Times New Roman"/>
        <family val="1"/>
      </rPr>
      <t>Textilmanagement</t>
    </r>
  </si>
  <si>
    <t>TuB-21</t>
  </si>
  <si>
    <t>Vektorrechnung und Geometrie</t>
  </si>
  <si>
    <t>TuB-22</t>
  </si>
  <si>
    <t>Analysis</t>
  </si>
  <si>
    <t>TuB-31</t>
  </si>
  <si>
    <t>TuB-42</t>
  </si>
  <si>
    <t>Technische Mechanik</t>
  </si>
  <si>
    <t>TuB-52</t>
  </si>
  <si>
    <t>Physik</t>
  </si>
  <si>
    <t>TuB-61</t>
  </si>
  <si>
    <t>EDV und Internet</t>
  </si>
  <si>
    <t>Computergrafik</t>
  </si>
  <si>
    <t>Mathematik</t>
  </si>
  <si>
    <t>TuB-10</t>
  </si>
  <si>
    <t>TuB-20</t>
  </si>
  <si>
    <t>Studieneingangsphase</t>
  </si>
  <si>
    <t>x 0,75 =</t>
  </si>
  <si>
    <t>x 0,20 =</t>
  </si>
  <si>
    <t>TuB-30</t>
  </si>
  <si>
    <t>Grundlagen und organische Chemie</t>
  </si>
  <si>
    <t>Chemie-Praktikum</t>
  </si>
  <si>
    <t>TuB-33</t>
  </si>
  <si>
    <t>TuB-40</t>
  </si>
  <si>
    <t>Mechanik und Technisches Zeichnen</t>
  </si>
  <si>
    <t>TuB-41</t>
  </si>
  <si>
    <t>Technisches Zeichnen</t>
  </si>
  <si>
    <r>
      <t xml:space="preserve">KP </t>
    </r>
    <r>
      <rPr>
        <sz val="9"/>
        <rFont val="Times New Roman"/>
        <family val="1"/>
      </rPr>
      <t>erworben</t>
    </r>
  </si>
  <si>
    <t>TuB-50</t>
  </si>
  <si>
    <t>TuB-51</t>
  </si>
  <si>
    <t>Physik-Praktikum</t>
  </si>
  <si>
    <t>Elektrik, Optik, Maschinenelemente</t>
  </si>
  <si>
    <t>TuB-60</t>
  </si>
  <si>
    <t>TuB-70</t>
  </si>
  <si>
    <t>Marketing und Kostenrechnung</t>
  </si>
  <si>
    <t>TuB-80</t>
  </si>
  <si>
    <t>TuB-90</t>
  </si>
  <si>
    <t>TuB-100</t>
  </si>
  <si>
    <t>TuB-101</t>
  </si>
  <si>
    <t>TuB-102</t>
  </si>
  <si>
    <t>Textile Werkstoffe und Textilwaren</t>
  </si>
  <si>
    <t>Textile Werkstoffe Praktikum</t>
  </si>
  <si>
    <t>TuB-110</t>
  </si>
  <si>
    <t>Konfektions- und Maschentechnologie</t>
  </si>
  <si>
    <t>TuB-120</t>
  </si>
  <si>
    <t>TuB-130</t>
  </si>
  <si>
    <t>TuB-131</t>
  </si>
  <si>
    <t>TuB-132</t>
  </si>
  <si>
    <t>Interkulturelles Management</t>
  </si>
  <si>
    <t>Personal&amp;Führung;Arbeits-&amp;Sozialrecht</t>
  </si>
  <si>
    <t>TuB-140</t>
  </si>
  <si>
    <t>TuB-141</t>
  </si>
  <si>
    <t>TuB-142</t>
  </si>
  <si>
    <t>Statistik und AQM</t>
  </si>
  <si>
    <t>Grundlagen der Farbmessung</t>
  </si>
  <si>
    <t>TuB-150</t>
  </si>
  <si>
    <t>TuB-151</t>
  </si>
  <si>
    <t>TuB-152</t>
  </si>
  <si>
    <t>Projektmanagement und Präsentationstechnik</t>
  </si>
  <si>
    <t>TuB-160</t>
  </si>
  <si>
    <t>TuB-180</t>
  </si>
  <si>
    <t>TuB-170</t>
  </si>
  <si>
    <t>TuB-190</t>
  </si>
  <si>
    <t>TuB-200</t>
  </si>
  <si>
    <t>TuB-210</t>
  </si>
  <si>
    <t>TuB-211</t>
  </si>
  <si>
    <t>Angewandte Veredlungstechnik</t>
  </si>
  <si>
    <t>Färberei&amp;Druckerei;Vorbehandlung&amp;Ausrüstung</t>
  </si>
  <si>
    <t>TuB-220</t>
  </si>
  <si>
    <t>TuB-221</t>
  </si>
  <si>
    <t>TuB-222</t>
  </si>
  <si>
    <t>Schmaltextilien</t>
  </si>
  <si>
    <t>Jacquard;Gewebekonstruktion;Kettengewirke</t>
  </si>
  <si>
    <t>TuB-300</t>
  </si>
  <si>
    <t>Spezielle Betriebswirtschaftslehre</t>
  </si>
  <si>
    <t>TuB-310</t>
  </si>
  <si>
    <t>TuB-311</t>
  </si>
  <si>
    <t>SCM und Nachhaltigkeit</t>
  </si>
  <si>
    <t>TuB-313</t>
  </si>
  <si>
    <t>Grundlagen der Fabrikplanung und Produktionslogistik</t>
  </si>
  <si>
    <t>Globales SCM/CSR-Management</t>
  </si>
  <si>
    <t>TuB-370</t>
  </si>
  <si>
    <t>TuB-450</t>
  </si>
  <si>
    <t>TuB-460</t>
  </si>
  <si>
    <t>TuB-461</t>
  </si>
  <si>
    <t>TuB-462</t>
  </si>
  <si>
    <t>Methodenseminar</t>
  </si>
  <si>
    <t>Oberseminar</t>
  </si>
  <si>
    <t>Ergebnis aus Fach 1 - 45</t>
  </si>
  <si>
    <t>Anleitung zur Nutzung des Notenrechners</t>
  </si>
  <si>
    <t>KP in Note</t>
  </si>
  <si>
    <r>
      <t xml:space="preserve">Studienrichtung Textiltechnik, Schwerpunkt </t>
    </r>
    <r>
      <rPr>
        <b/>
        <sz val="11"/>
        <color rgb="FFFF0000"/>
        <rFont val="Times New Roman"/>
        <family val="1"/>
      </rPr>
      <t>Textile Technologien</t>
    </r>
  </si>
  <si>
    <t>TuB-213</t>
  </si>
  <si>
    <t>TuB-214</t>
  </si>
  <si>
    <t>Tenside, Hilfsmittel, Oberflächen</t>
  </si>
  <si>
    <t>TuB-230</t>
  </si>
  <si>
    <t>Veredlungstechnologie und Textilchemie</t>
  </si>
  <si>
    <t>TuB-240</t>
  </si>
  <si>
    <t>CAD textiler Flächen</t>
  </si>
  <si>
    <t>TuB-24x</t>
  </si>
  <si>
    <t>1. CAD-Fach</t>
  </si>
  <si>
    <t>TuB-24y</t>
  </si>
  <si>
    <t>2. CAD-Fach</t>
  </si>
  <si>
    <t>TuB-250</t>
  </si>
  <si>
    <t>Grundlagen Bekleidungskonstruktion</t>
  </si>
  <si>
    <t>TuB-260</t>
  </si>
  <si>
    <t>CAD Bekleidungskonstruktion</t>
  </si>
  <si>
    <t>TuB-261</t>
  </si>
  <si>
    <t>TuB-262</t>
  </si>
  <si>
    <t>Gradierung &amp; Produktdatenmanagement</t>
  </si>
  <si>
    <t>TuB-270</t>
  </si>
  <si>
    <t>Bekleidungsfertigung</t>
  </si>
  <si>
    <t>TuB-271</t>
  </si>
  <si>
    <t>TuB-272</t>
  </si>
  <si>
    <t>TuB-273</t>
  </si>
  <si>
    <t>Verarbeitungstechnik I</t>
  </si>
  <si>
    <t>Verarbeitungstechnik II</t>
  </si>
  <si>
    <t>Fertigungsverfahren</t>
  </si>
  <si>
    <t>TuB-280</t>
  </si>
  <si>
    <t>TuB-281</t>
  </si>
  <si>
    <t>TuB-282</t>
  </si>
  <si>
    <t>Maschinen zur textilen Verarbeitung und Konfektion</t>
  </si>
  <si>
    <t>Maschinen zur textilen Verarbeitung und Konfektion I</t>
  </si>
  <si>
    <t>Maschinen zur textilen Verarbeitung und Konfektion II</t>
  </si>
  <si>
    <t>TuB-290</t>
  </si>
  <si>
    <t>Fabrikplanung</t>
  </si>
  <si>
    <t>TuB-320</t>
  </si>
  <si>
    <t>Grundlagen der Schnittgestaltung</t>
  </si>
  <si>
    <t>TuB-330</t>
  </si>
  <si>
    <t>Spezielle Schnittgestaltung</t>
  </si>
  <si>
    <t>TuB-340</t>
  </si>
  <si>
    <t>Bekleidungskonstruktion</t>
  </si>
  <si>
    <t>TuB-341</t>
  </si>
  <si>
    <t>TuB-342</t>
  </si>
  <si>
    <t>TuB-345</t>
  </si>
  <si>
    <t>TuB-343/4</t>
  </si>
  <si>
    <t>Spezielle Bekleidungskonstruktion DOB I</t>
  </si>
  <si>
    <t>Spezielle Bekleidungskonstruktion HAKA I</t>
  </si>
  <si>
    <t>Spezielle Bekleidungskonstruktion DOB II oder HAKA II</t>
  </si>
  <si>
    <t>Modellgradierung</t>
  </si>
  <si>
    <t>TuB-350</t>
  </si>
  <si>
    <t>Modellentwicklung</t>
  </si>
  <si>
    <t>TuB-360</t>
  </si>
  <si>
    <t>Spezielle Modellentwicklung</t>
  </si>
  <si>
    <r>
      <t>Die auf den folgenden Tabellenblättern für die Schwerpunkte des Studiengangs "Textil- und Bekleidungstechnik" aufgeführte Notenberechnung gilt ausschließlich für die Prüfungsordnung "</t>
    </r>
    <r>
      <rPr>
        <b/>
        <sz val="11"/>
        <color theme="1"/>
        <rFont val="Calibri"/>
        <family val="2"/>
        <scheme val="minor"/>
      </rPr>
      <t>PO 2017</t>
    </r>
    <r>
      <rPr>
        <sz val="11"/>
        <color theme="1"/>
        <rFont val="Calibri"/>
        <family val="2"/>
        <scheme val="minor"/>
      </rPr>
      <t>".</t>
    </r>
  </si>
  <si>
    <t>Der Notenrechner kann dazu verwendet werden, die aktuelle Durchschnittsnote zu ermitteln, die erworbenen Kreditpunkte zu berechnen oder auch durch Eingabe von noch offenen Prüfungsergebnissen (z.B. einer Klausur oder der Bachelorarbeit) eine Vorschau auf die mögliche Gesamtnote zu erhalten.</t>
  </si>
  <si>
    <r>
      <t xml:space="preserve">Erst wenn </t>
    </r>
    <r>
      <rPr>
        <b/>
        <sz val="11"/>
        <color theme="1"/>
        <rFont val="Calibri"/>
        <family val="2"/>
        <scheme val="minor"/>
      </rPr>
      <t>ALLE</t>
    </r>
    <r>
      <rPr>
        <sz val="11"/>
        <color theme="1"/>
        <rFont val="Calibri"/>
        <family val="2"/>
        <scheme val="minor"/>
      </rPr>
      <t xml:space="preserve"> Felder in der H-Spalte keinen farbigen Hintergrund haben, sind die geforderten Prüfungselemente erledigt.</t>
    </r>
  </si>
  <si>
    <r>
      <t xml:space="preserve">Achtung! Wenn in einem Modul mehrere Teilprüfungen abgeleistet werden müssen, aber nur Noten teilweise eingegeben wurden, so werden diese als "Vorschau" für das Modul in die Berechnung der Gesamtnote verwendet. Davon unberührt gilt, dass das Modul erst dann bestanden ist, wenn </t>
    </r>
    <r>
      <rPr>
        <b/>
        <sz val="11"/>
        <color theme="1"/>
        <rFont val="Calibri"/>
        <family val="2"/>
        <scheme val="minor"/>
      </rPr>
      <t>alle</t>
    </r>
    <r>
      <rPr>
        <sz val="11"/>
        <color theme="1"/>
        <rFont val="Calibri"/>
        <family val="2"/>
        <scheme val="minor"/>
      </rPr>
      <t xml:space="preserve"> geforderten Teilleistungen erbracht wurden.</t>
    </r>
  </si>
  <si>
    <t>gemäß § 31 Abs. 2 der Prüfungsordnung vom 14. Juni 2017 (Amtl. Bek. HN 38/2017)</t>
  </si>
  <si>
    <t>TuB-63</t>
  </si>
  <si>
    <r>
      <t xml:space="preserve">Studienrichtung Bekleidungstechnik, Schwerpunkt </t>
    </r>
    <r>
      <rPr>
        <b/>
        <sz val="11"/>
        <color rgb="FFFF0000"/>
        <rFont val="Times New Roman"/>
        <family val="1"/>
      </rPr>
      <t>Bekleidungsmanagement</t>
    </r>
  </si>
  <si>
    <r>
      <t xml:space="preserve">Studienrichtung Bekleidungstechnik, Schwerpunkt </t>
    </r>
    <r>
      <rPr>
        <b/>
        <sz val="11"/>
        <color rgb="FFFF0000"/>
        <rFont val="Times New Roman"/>
        <family val="1"/>
      </rPr>
      <t>Produktentwicklung</t>
    </r>
  </si>
  <si>
    <t>TuB-480/490</t>
  </si>
  <si>
    <t>48/49</t>
  </si>
  <si>
    <t>eingegebene Note entspricht nicht dem Notenschema</t>
  </si>
  <si>
    <t>Verändert werden können nur die in Hell-Orange hinterlegten Zellen.
Bei Testaten kann lediglich zwischen den Optionen "offen" und "bestanden" ausgewählt werden.
Grundsätzlich können bei unseren Prüfungen nur die auf dem Tabellenblatt "Notenschema" ausgewiesene Noten erworben werden. Da im Zuge von Anrechnungsverfahren bisweilen aber auch andere Notenwerte zwischen 1,0 und 4,0 anerkannt werden, ist die Eingabe auch solcher Werte erlaubt. Dann erscheint aber ein Hinweis, dass diese Werte nicht mit unserem Notenschema konform sind.</t>
  </si>
  <si>
    <r>
      <rPr>
        <b/>
        <sz val="11"/>
        <color rgb="FFFF0000"/>
        <rFont val="Calibri"/>
        <family val="2"/>
        <scheme val="minor"/>
      </rPr>
      <t>WICHTIG</t>
    </r>
    <r>
      <rPr>
        <sz val="11"/>
        <color theme="1"/>
        <rFont val="Calibri"/>
        <family val="2"/>
        <scheme val="minor"/>
      </rPr>
      <t>: eine verbindliche Endnote kann erst nach Abschluss aller Prüfungsleistungen und ausschließlich durch das Prüfungsbüro erfolgen. Über diesen Notenrechner ermittelte Gesamtnoten sind daher unverbindlich und können von der endgültigen Note abweichen.</t>
    </r>
  </si>
  <si>
    <t>Bitte geben Sie die Note auf ZWEI Nachkommastellen genau ein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</si>
</sst>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0"/>
  </numFmts>
  <fonts count="13" x14ac:knownFonts="1">
    <font>
      <sz val="11"/>
      <color theme="1"/>
      <name val="Calibri"/>
      <family val="2"/>
      <scheme val="minor"/>
    </font>
    <font>
      <sz val="10"/>
      <name val="Arial"/>
      <family val="2"/>
    </font>
    <font>
      <b/>
      <sz val="11"/>
      <name val="Times New Roman"/>
      <family val="1"/>
    </font>
    <font>
      <sz val="11"/>
      <name val="Times New Roman"/>
      <family val="1"/>
    </font>
    <font>
      <sz val="8"/>
      <name val="Times New Roman"/>
      <family val="1"/>
    </font>
    <font>
      <sz val="10"/>
      <name val="Times New Roman"/>
      <family val="1"/>
    </font>
    <font>
      <b/>
      <sz val="14"/>
      <name val="Arial"/>
      <family val="2"/>
    </font>
    <font>
      <b/>
      <sz val="11"/>
      <color rgb="FFFF0000"/>
      <name val="Times New Roman"/>
      <family val="1"/>
    </font>
    <font>
      <sz val="9"/>
      <name val="Times New Roman"/>
      <family val="1"/>
    </font>
    <font>
      <b/>
      <sz val="11"/>
      <color theme="1"/>
      <name val="Calibri"/>
      <family val="2"/>
      <scheme val="minor"/>
    </font>
    <font>
      <b/>
      <sz val="14"/>
      <color theme="1"/>
      <name val="Calibri"/>
      <family val="2"/>
      <scheme val="minor"/>
    </font>
    <font>
      <sz val="11"/>
      <color theme="0"/>
      <name val="Calibri"/>
      <family val="2"/>
      <scheme val="minor"/>
    </font>
    <font>
      <b/>
      <sz val="11"/>
      <color rgb="FFFF0000"/>
      <name val="Calibri"/>
      <family val="2"/>
      <scheme val="minor"/>
    </font>
  </fonts>
  <fills count="2">
    <fill>
      <patternFill patternType="none"/>
    </fill>
    <fill>
      <patternFill patternType="gray125"/>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71">
    <xf numFmtId="0" fontId="0" fillId="0" borderId="0" xfId="0"/>
    <xf numFmtId="0" fontId="2" fillId="0" borderId="0" xfId="1" applyFont="1" applyAlignment="1" applyProtection="1">
      <alignment vertical="center"/>
    </xf>
    <xf numFmtId="0" fontId="3" fillId="0" borderId="0" xfId="1" applyFont="1" applyAlignment="1" applyProtection="1">
      <alignment vertical="center"/>
    </xf>
    <xf numFmtId="0" fontId="3" fillId="0" borderId="0" xfId="1" applyFont="1" applyAlignment="1" applyProtection="1">
      <alignment horizontal="center" vertical="center"/>
    </xf>
    <xf numFmtId="0" fontId="3" fillId="0" borderId="0" xfId="1" applyFont="1" applyAlignment="1" applyProtection="1">
      <alignment horizontal="left" vertical="center"/>
      <protection locked="0"/>
    </xf>
    <xf numFmtId="0" fontId="4" fillId="0" borderId="1" xfId="1" applyFont="1" applyBorder="1" applyAlignment="1" applyProtection="1">
      <alignment vertical="center"/>
    </xf>
    <xf numFmtId="0" fontId="4" fillId="0" borderId="0" xfId="1" applyFont="1" applyBorder="1" applyAlignment="1" applyProtection="1">
      <alignment vertical="center"/>
    </xf>
    <xf numFmtId="0" fontId="2" fillId="0" borderId="2" xfId="1" applyFont="1" applyBorder="1" applyAlignment="1" applyProtection="1">
      <alignment horizontal="center" vertical="center"/>
    </xf>
    <xf numFmtId="164" fontId="3" fillId="0" borderId="2" xfId="1" applyNumberFormat="1" applyFont="1" applyBorder="1" applyAlignment="1" applyProtection="1">
      <alignment horizontal="center" vertical="center"/>
      <protection locked="0"/>
    </xf>
    <xf numFmtId="0" fontId="3" fillId="0" borderId="2" xfId="1" applyFont="1" applyBorder="1" applyAlignment="1" applyProtection="1">
      <alignment horizontal="center" vertical="center"/>
    </xf>
    <xf numFmtId="0" fontId="2" fillId="0" borderId="3" xfId="1" applyFont="1" applyBorder="1" applyAlignment="1" applyProtection="1">
      <alignment vertical="center"/>
    </xf>
    <xf numFmtId="0" fontId="3" fillId="0" borderId="4" xfId="1" applyFont="1" applyBorder="1" applyAlignment="1" applyProtection="1">
      <alignment horizontal="center" vertical="center"/>
    </xf>
    <xf numFmtId="0" fontId="3" fillId="0" borderId="5" xfId="1" applyFont="1" applyBorder="1" applyAlignment="1" applyProtection="1">
      <alignment horizontal="right" vertical="center"/>
    </xf>
    <xf numFmtId="164" fontId="3" fillId="0" borderId="6" xfId="1" applyNumberFormat="1" applyFont="1" applyBorder="1" applyAlignment="1" applyProtection="1">
      <alignment horizontal="center" vertical="center"/>
    </xf>
    <xf numFmtId="165" fontId="3" fillId="0" borderId="2" xfId="1" applyNumberFormat="1" applyFont="1" applyBorder="1" applyAlignment="1" applyProtection="1">
      <alignment horizontal="center" vertical="center"/>
    </xf>
    <xf numFmtId="0" fontId="4" fillId="0" borderId="0" xfId="1" applyFont="1" applyAlignment="1" applyProtection="1">
      <alignment horizontal="center" vertical="center"/>
    </xf>
    <xf numFmtId="164" fontId="3" fillId="0" borderId="0" xfId="1" applyNumberFormat="1" applyFont="1" applyBorder="1" applyAlignment="1" applyProtection="1">
      <alignment horizontal="center" vertical="center"/>
    </xf>
    <xf numFmtId="164" fontId="3" fillId="0" borderId="7" xfId="1" applyNumberFormat="1" applyFont="1" applyBorder="1" applyAlignment="1" applyProtection="1">
      <alignment horizontal="center" vertical="center"/>
    </xf>
    <xf numFmtId="164" fontId="3" fillId="0" borderId="4" xfId="1" applyNumberFormat="1" applyFont="1" applyBorder="1" applyAlignment="1" applyProtection="1">
      <alignment horizontal="center" vertical="center"/>
    </xf>
    <xf numFmtId="165" fontId="3" fillId="0" borderId="0" xfId="1" applyNumberFormat="1" applyFont="1" applyBorder="1" applyAlignment="1" applyProtection="1">
      <alignment horizontal="center" vertical="center"/>
    </xf>
    <xf numFmtId="165" fontId="3" fillId="0" borderId="0" xfId="1" applyNumberFormat="1" applyFont="1" applyAlignment="1" applyProtection="1">
      <alignment horizontal="center" vertical="center"/>
    </xf>
    <xf numFmtId="2" fontId="3" fillId="0" borderId="0" xfId="1" applyNumberFormat="1" applyFont="1" applyAlignment="1" applyProtection="1">
      <alignment horizontal="center" vertical="center"/>
    </xf>
    <xf numFmtId="164" fontId="3" fillId="0" borderId="3" xfId="1" applyNumberFormat="1" applyFont="1" applyBorder="1" applyAlignment="1" applyProtection="1">
      <alignment horizontal="center" vertical="center"/>
      <protection locked="0"/>
    </xf>
    <xf numFmtId="2" fontId="3" fillId="0" borderId="7" xfId="1" applyNumberFormat="1" applyFont="1" applyBorder="1" applyAlignment="1" applyProtection="1">
      <alignment horizontal="center" vertical="center"/>
    </xf>
    <xf numFmtId="0" fontId="3" fillId="0" borderId="0" xfId="1" applyFont="1" applyAlignment="1" applyProtection="1">
      <alignment horizontal="right" vertical="center"/>
    </xf>
    <xf numFmtId="0" fontId="3" fillId="0" borderId="0" xfId="1" applyFont="1" applyBorder="1" applyAlignment="1" applyProtection="1">
      <alignment vertical="center"/>
    </xf>
    <xf numFmtId="0" fontId="3" fillId="0" borderId="0" xfId="1" applyFont="1" applyBorder="1" applyAlignment="1" applyProtection="1">
      <alignment horizontal="center" vertical="center"/>
    </xf>
    <xf numFmtId="166" fontId="3" fillId="0" borderId="2" xfId="1" applyNumberFormat="1" applyFont="1" applyBorder="1" applyAlignment="1" applyProtection="1">
      <alignment horizontal="center" vertical="center"/>
    </xf>
    <xf numFmtId="0" fontId="3" fillId="0" borderId="9" xfId="1" applyFont="1" applyBorder="1" applyAlignment="1" applyProtection="1">
      <alignment horizontal="left" vertical="center"/>
      <protection locked="0"/>
    </xf>
    <xf numFmtId="0" fontId="3" fillId="0" borderId="2" xfId="1" applyFont="1" applyBorder="1" applyAlignment="1" applyProtection="1">
      <alignment vertical="center"/>
    </xf>
    <xf numFmtId="165" fontId="2" fillId="0" borderId="9" xfId="1" applyNumberFormat="1" applyFont="1" applyBorder="1" applyAlignment="1" applyProtection="1">
      <alignment horizontal="center" vertical="center"/>
    </xf>
    <xf numFmtId="0" fontId="2" fillId="0" borderId="3"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3" xfId="1" applyFont="1" applyBorder="1" applyAlignment="1" applyProtection="1">
      <alignment vertical="center"/>
    </xf>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xf numFmtId="0" fontId="6" fillId="0" borderId="0" xfId="1" applyFont="1" applyProtection="1"/>
    <xf numFmtId="0" fontId="1" fillId="0" borderId="0" xfId="1" applyProtection="1"/>
    <xf numFmtId="0" fontId="0" fillId="0" borderId="0" xfId="0" applyProtection="1"/>
    <xf numFmtId="0" fontId="3" fillId="0" borderId="0" xfId="1" applyFont="1" applyBorder="1" applyAlignment="1" applyProtection="1">
      <alignment horizontal="left" vertical="center"/>
    </xf>
    <xf numFmtId="0" fontId="3" fillId="0" borderId="0" xfId="1" applyFont="1" applyAlignment="1" applyProtection="1">
      <alignment horizontal="left" vertical="center"/>
    </xf>
    <xf numFmtId="0" fontId="1" fillId="0" borderId="4" xfId="1" applyBorder="1" applyAlignment="1" applyProtection="1">
      <alignment horizontal="left" vertical="center"/>
    </xf>
    <xf numFmtId="0" fontId="3" fillId="0" borderId="9" xfId="1" applyFont="1" applyBorder="1" applyAlignment="1" applyProtection="1">
      <alignment vertical="center"/>
      <protection locked="0"/>
    </xf>
    <xf numFmtId="0" fontId="2" fillId="0" borderId="5" xfId="1" applyFont="1" applyBorder="1" applyAlignment="1" applyProtection="1">
      <alignment horizontal="center" vertical="center"/>
    </xf>
    <xf numFmtId="0" fontId="5" fillId="0" borderId="5" xfId="1" applyFont="1" applyBorder="1" applyAlignment="1" applyProtection="1">
      <alignment horizontal="center" vertical="center"/>
    </xf>
    <xf numFmtId="0" fontId="1" fillId="0" borderId="5" xfId="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3" xfId="1" applyFont="1" applyFill="1" applyBorder="1" applyAlignment="1" applyProtection="1">
      <alignment horizontal="center" vertical="center"/>
    </xf>
    <xf numFmtId="164" fontId="3" fillId="0" borderId="2" xfId="1" applyNumberFormat="1" applyFont="1" applyBorder="1" applyAlignment="1" applyProtection="1">
      <alignment horizontal="center" vertical="center"/>
    </xf>
    <xf numFmtId="0" fontId="0" fillId="0" borderId="0" xfId="0" applyAlignment="1" applyProtection="1">
      <alignment wrapText="1"/>
      <protection locked="0"/>
    </xf>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xf numFmtId="0" fontId="2" fillId="0" borderId="0" xfId="1" applyFont="1" applyFill="1" applyBorder="1" applyAlignment="1" applyProtection="1">
      <alignment horizontal="center" vertical="center"/>
    </xf>
    <xf numFmtId="0" fontId="10" fillId="0" borderId="0" xfId="0" applyFont="1"/>
    <xf numFmtId="1" fontId="3" fillId="0" borderId="2" xfId="1" applyNumberFormat="1" applyFont="1" applyBorder="1" applyAlignment="1" applyProtection="1">
      <alignment horizontal="center" vertical="center"/>
    </xf>
    <xf numFmtId="4" fontId="3" fillId="0" borderId="2" xfId="1" applyNumberFormat="1" applyFont="1" applyBorder="1" applyAlignment="1" applyProtection="1">
      <alignment horizontal="center" vertical="center"/>
    </xf>
    <xf numFmtId="4" fontId="2" fillId="0" borderId="8" xfId="1" applyNumberFormat="1" applyFont="1" applyBorder="1" applyAlignment="1" applyProtection="1">
      <alignment horizontal="center" vertical="center"/>
    </xf>
    <xf numFmtId="164" fontId="0" fillId="0" borderId="0" xfId="0" applyNumberFormat="1"/>
    <xf numFmtId="0" fontId="11" fillId="0" borderId="0" xfId="0" applyFont="1" applyFill="1" applyProtection="1"/>
    <xf numFmtId="165" fontId="3" fillId="0" borderId="3" xfId="1" applyNumberFormat="1" applyFont="1" applyBorder="1" applyAlignment="1" applyProtection="1">
      <alignment horizontal="center" vertical="center"/>
    </xf>
    <xf numFmtId="165" fontId="3" fillId="0" borderId="5" xfId="1" applyNumberFormat="1" applyFont="1" applyBorder="1" applyAlignment="1" applyProtection="1">
      <alignment horizontal="center" vertical="center"/>
    </xf>
    <xf numFmtId="2" fontId="2" fillId="0" borderId="10" xfId="1" applyNumberFormat="1" applyFont="1" applyBorder="1" applyAlignment="1" applyProtection="1">
      <alignment horizontal="center" vertical="center"/>
    </xf>
    <xf numFmtId="2" fontId="2" fillId="0" borderId="11" xfId="1" applyNumberFormat="1" applyFont="1" applyBorder="1" applyAlignment="1" applyProtection="1">
      <alignment horizontal="center" vertical="center"/>
    </xf>
    <xf numFmtId="0" fontId="2" fillId="0" borderId="1" xfId="1" applyFont="1" applyBorder="1" applyAlignment="1" applyProtection="1">
      <alignment vertical="center"/>
    </xf>
    <xf numFmtId="0" fontId="1" fillId="0" borderId="1" xfId="1" applyBorder="1" applyAlignment="1" applyProtection="1">
      <alignment vertical="center"/>
    </xf>
    <xf numFmtId="0" fontId="2" fillId="0" borderId="3" xfId="1" applyFont="1" applyBorder="1" applyAlignment="1" applyProtection="1">
      <alignment horizontal="left" vertical="center"/>
    </xf>
    <xf numFmtId="0" fontId="2" fillId="0" borderId="4" xfId="1" applyFont="1" applyBorder="1" applyAlignment="1" applyProtection="1">
      <alignment horizontal="left" vertical="center"/>
    </xf>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xf numFmtId="0" fontId="11" fillId="0" borderId="0" xfId="0" applyFont="1"/>
    <xf numFmtId="2" fontId="3" fillId="0" borderId="2" xfId="1" applyNumberFormat="1" applyFont="1" applyBorder="1" applyAlignment="1" applyProtection="1">
      <alignment horizontal="center" vertical="center"/>
      <protection locked="0"/>
    </xf>
  </cellXfs>
  <cellStyles count="2">
    <cellStyle name="Standard" xfId="0" builtinId="0"/>
    <cellStyle name="Standard 2" xfId="1"/>
  </cellStyles>
  <dxfs count="282">
    <dxf>
      <font>
        <color rgb="FFFF0000"/>
      </font>
    </dxf>
    <dxf>
      <font>
        <color rgb="FFFF0000"/>
      </font>
    </dxf>
    <dxf>
      <font>
        <color rgb="FFFF0000"/>
      </font>
    </dxf>
    <dxf>
      <font>
        <color rgb="FFFF0000"/>
      </font>
    </dxf>
    <dxf>
      <font>
        <color rgb="FFFF0000"/>
      </font>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ont>
        <color rgb="FFFF000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ill>
        <patternFill>
          <bgColor theme="9" tint="0.79998168889431442"/>
        </patternFill>
      </fill>
    </dxf>
    <dxf>
      <font>
        <color rgb="FFFF0000"/>
      </font>
    </dxf>
    <dxf>
      <font>
        <color rgb="FFFF0000"/>
      </font>
    </dxf>
    <dxf>
      <font>
        <color rgb="FFFF000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7"/>
  <sheetViews>
    <sheetView tabSelected="1" workbookViewId="0">
      <selection activeCell="C5" sqref="C5"/>
    </sheetView>
  </sheetViews>
  <sheetFormatPr baseColWidth="10" defaultRowHeight="15" x14ac:dyDescent="0.25"/>
  <cols>
    <col min="1" max="1" width="81.42578125" customWidth="1"/>
  </cols>
  <sheetData>
    <row r="1" spans="1:1" ht="18.75" x14ac:dyDescent="0.3">
      <c r="A1" s="53" t="s">
        <v>126</v>
      </c>
    </row>
    <row r="3" spans="1:1" ht="45" x14ac:dyDescent="0.25">
      <c r="A3" s="49" t="s">
        <v>181</v>
      </c>
    </row>
    <row r="4" spans="1:1" x14ac:dyDescent="0.25">
      <c r="A4" s="49"/>
    </row>
    <row r="5" spans="1:1" ht="60" x14ac:dyDescent="0.25">
      <c r="A5" s="49" t="s">
        <v>182</v>
      </c>
    </row>
    <row r="6" spans="1:1" x14ac:dyDescent="0.25">
      <c r="A6" s="49"/>
    </row>
    <row r="7" spans="1:1" ht="150" x14ac:dyDescent="0.25">
      <c r="A7" s="49" t="s">
        <v>192</v>
      </c>
    </row>
    <row r="8" spans="1:1" x14ac:dyDescent="0.25">
      <c r="A8" s="49"/>
    </row>
    <row r="9" spans="1:1" ht="30" x14ac:dyDescent="0.25">
      <c r="A9" s="49" t="s">
        <v>183</v>
      </c>
    </row>
    <row r="10" spans="1:1" x14ac:dyDescent="0.25">
      <c r="A10" s="49"/>
    </row>
    <row r="11" spans="1:1" ht="60" x14ac:dyDescent="0.25">
      <c r="A11" s="49" t="s">
        <v>184</v>
      </c>
    </row>
    <row r="12" spans="1:1" x14ac:dyDescent="0.25">
      <c r="A12" s="49"/>
    </row>
    <row r="13" spans="1:1" ht="52.5" customHeight="1" x14ac:dyDescent="0.25">
      <c r="A13" s="49" t="s">
        <v>193</v>
      </c>
    </row>
    <row r="14" spans="1:1" x14ac:dyDescent="0.25">
      <c r="A14" s="49"/>
    </row>
    <row r="15" spans="1:1" x14ac:dyDescent="0.25">
      <c r="A15" s="49"/>
    </row>
    <row r="16" spans="1:1" x14ac:dyDescent="0.25">
      <c r="A16" s="49"/>
    </row>
    <row r="17" spans="1:1" x14ac:dyDescent="0.25">
      <c r="A17" s="49"/>
    </row>
  </sheetData>
  <sheetProtection selectLockedCells="1" selectUnlockedCells="1"/>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workbookViewId="0">
      <pane ySplit="4" topLeftCell="A5" activePane="bottomLeft" state="frozen"/>
      <selection pane="bottomLeft" activeCell="G71" sqref="G71"/>
    </sheetView>
  </sheetViews>
  <sheetFormatPr baseColWidth="10" defaultRowHeight="15" x14ac:dyDescent="0.25"/>
  <cols>
    <col min="1" max="1" width="7" style="38" customWidth="1"/>
    <col min="2" max="5" width="11.42578125" style="38"/>
    <col min="6" max="6" width="14" style="38" customWidth="1"/>
    <col min="7" max="7" width="7.28515625" style="38" customWidth="1"/>
    <col min="8" max="11" width="11.42578125" style="38"/>
    <col min="12" max="13" width="11.42578125" style="38" hidden="1" customWidth="1"/>
    <col min="14" max="16384" width="11.42578125" style="38"/>
  </cols>
  <sheetData>
    <row r="1" spans="1:12" ht="18" x14ac:dyDescent="0.25">
      <c r="A1" s="36" t="s">
        <v>0</v>
      </c>
      <c r="B1" s="36"/>
      <c r="C1" s="37"/>
      <c r="D1" s="37"/>
      <c r="E1" s="37"/>
      <c r="F1" s="37"/>
      <c r="G1" s="37"/>
      <c r="H1" s="37"/>
      <c r="I1" s="37"/>
      <c r="J1" s="37"/>
    </row>
    <row r="2" spans="1:12" x14ac:dyDescent="0.25">
      <c r="A2" s="1" t="s">
        <v>1</v>
      </c>
      <c r="B2" s="1"/>
      <c r="C2" s="2"/>
      <c r="D2" s="2"/>
      <c r="E2" s="2"/>
      <c r="F2" s="2"/>
      <c r="G2" s="2"/>
      <c r="H2" s="2"/>
      <c r="I2" s="3"/>
      <c r="J2" s="3"/>
    </row>
    <row r="3" spans="1:12" x14ac:dyDescent="0.25">
      <c r="A3" s="1" t="s">
        <v>37</v>
      </c>
      <c r="B3" s="1"/>
      <c r="C3" s="2"/>
      <c r="D3" s="2"/>
      <c r="E3" s="2"/>
      <c r="F3" s="2"/>
      <c r="G3" s="2"/>
      <c r="H3" s="2"/>
      <c r="I3" s="3"/>
      <c r="J3" s="3"/>
    </row>
    <row r="4" spans="1:12" x14ac:dyDescent="0.25">
      <c r="A4" s="1" t="s">
        <v>185</v>
      </c>
      <c r="B4" s="1"/>
      <c r="C4" s="2"/>
      <c r="D4" s="2"/>
      <c r="E4" s="2"/>
      <c r="F4" s="2"/>
      <c r="G4" s="2"/>
      <c r="H4" s="2"/>
      <c r="I4" s="3"/>
      <c r="J4" s="3"/>
    </row>
    <row r="5" spans="1:12" x14ac:dyDescent="0.25">
      <c r="A5" s="2"/>
      <c r="B5" s="2"/>
      <c r="C5" s="2"/>
      <c r="D5" s="2"/>
      <c r="E5" s="2"/>
      <c r="F5" s="2"/>
      <c r="G5" s="2"/>
      <c r="H5" s="2"/>
      <c r="I5" s="3"/>
      <c r="J5" s="3"/>
    </row>
    <row r="6" spans="1:12" x14ac:dyDescent="0.25">
      <c r="A6" s="28"/>
      <c r="B6" s="28"/>
      <c r="C6" s="28"/>
      <c r="D6" s="42"/>
      <c r="E6" s="42"/>
      <c r="F6" s="2"/>
      <c r="G6" s="39"/>
      <c r="H6" s="4"/>
      <c r="I6" s="40"/>
      <c r="J6" s="3"/>
    </row>
    <row r="7" spans="1:12" x14ac:dyDescent="0.25">
      <c r="A7" s="6" t="s">
        <v>2</v>
      </c>
      <c r="B7" s="6"/>
      <c r="C7" s="2"/>
      <c r="D7" s="2"/>
      <c r="E7" s="2"/>
      <c r="F7" s="2"/>
      <c r="G7" s="6"/>
      <c r="H7" s="5" t="s">
        <v>3</v>
      </c>
      <c r="I7" s="6"/>
      <c r="J7" s="3"/>
    </row>
    <row r="8" spans="1:12" x14ac:dyDescent="0.25">
      <c r="A8" s="2"/>
      <c r="B8" s="2"/>
      <c r="C8" s="1"/>
      <c r="D8" s="2"/>
      <c r="E8" s="2"/>
      <c r="F8" s="2"/>
      <c r="G8" s="2"/>
      <c r="H8" s="2"/>
      <c r="I8" s="3"/>
      <c r="J8" s="3"/>
    </row>
    <row r="9" spans="1:12" x14ac:dyDescent="0.25">
      <c r="A9" s="7" t="s">
        <v>4</v>
      </c>
      <c r="B9" s="31" t="s">
        <v>36</v>
      </c>
      <c r="C9" s="65" t="s">
        <v>5</v>
      </c>
      <c r="D9" s="66"/>
      <c r="E9" s="66"/>
      <c r="F9" s="66"/>
      <c r="G9" s="43" t="s">
        <v>7</v>
      </c>
      <c r="H9" s="7" t="s">
        <v>6</v>
      </c>
      <c r="I9" s="7" t="s">
        <v>64</v>
      </c>
      <c r="J9" s="7" t="s">
        <v>8</v>
      </c>
      <c r="L9" s="52" t="s">
        <v>127</v>
      </c>
    </row>
    <row r="10" spans="1:12" x14ac:dyDescent="0.25">
      <c r="A10" s="9">
        <v>1</v>
      </c>
      <c r="B10" s="32" t="s">
        <v>51</v>
      </c>
      <c r="C10" s="34" t="s">
        <v>53</v>
      </c>
      <c r="D10" s="35"/>
      <c r="E10" s="35"/>
      <c r="F10" s="35"/>
      <c r="G10" s="44">
        <v>2</v>
      </c>
      <c r="H10" s="8" t="s">
        <v>34</v>
      </c>
      <c r="I10" s="9" t="str">
        <f>IF(H10="bestanden",G10,"")</f>
        <v/>
      </c>
      <c r="J10" s="27"/>
    </row>
    <row r="11" spans="1:12" x14ac:dyDescent="0.25">
      <c r="A11" s="9">
        <v>2</v>
      </c>
      <c r="B11" s="32" t="s">
        <v>52</v>
      </c>
      <c r="C11" s="34" t="s">
        <v>50</v>
      </c>
      <c r="D11" s="35"/>
      <c r="E11" s="35"/>
      <c r="F11" s="35"/>
      <c r="G11" s="44">
        <v>6</v>
      </c>
      <c r="H11" s="48"/>
      <c r="I11" s="9"/>
      <c r="J11" s="55">
        <f>IFERROR(ROUNDDOWN((H12*G12+H13*G13)/SUM(I12:I13),1)*SUM(I12:I13),0)</f>
        <v>0</v>
      </c>
      <c r="L11" s="38">
        <f>SUM(I12:I13)</f>
        <v>0</v>
      </c>
    </row>
    <row r="12" spans="1:12" x14ac:dyDescent="0.25">
      <c r="A12" s="9"/>
      <c r="B12" s="32" t="s">
        <v>38</v>
      </c>
      <c r="C12" s="34" t="s">
        <v>39</v>
      </c>
      <c r="D12" s="35"/>
      <c r="E12" s="35"/>
      <c r="F12" s="35"/>
      <c r="G12" s="44">
        <v>2</v>
      </c>
      <c r="H12" s="8"/>
      <c r="I12" s="54" t="str">
        <f>IF(H12&lt;1,"",G12)</f>
        <v/>
      </c>
      <c r="J12" s="55"/>
      <c r="K12" s="58" t="s">
        <v>191</v>
      </c>
    </row>
    <row r="13" spans="1:12" x14ac:dyDescent="0.25">
      <c r="A13" s="9"/>
      <c r="B13" s="32" t="s">
        <v>40</v>
      </c>
      <c r="C13" s="34" t="s">
        <v>41</v>
      </c>
      <c r="D13" s="35"/>
      <c r="E13" s="35"/>
      <c r="F13" s="35"/>
      <c r="G13" s="44">
        <v>4</v>
      </c>
      <c r="H13" s="8"/>
      <c r="I13" s="54" t="str">
        <f>IF(H13&lt;1,"",G13)</f>
        <v/>
      </c>
      <c r="J13" s="55"/>
      <c r="K13" s="58" t="s">
        <v>191</v>
      </c>
    </row>
    <row r="14" spans="1:12" x14ac:dyDescent="0.25">
      <c r="A14" s="9">
        <v>3</v>
      </c>
      <c r="B14" s="32" t="s">
        <v>56</v>
      </c>
      <c r="C14" s="34" t="s">
        <v>9</v>
      </c>
      <c r="D14" s="35"/>
      <c r="E14" s="35"/>
      <c r="F14" s="35"/>
      <c r="G14" s="44">
        <v>7</v>
      </c>
      <c r="H14" s="48"/>
      <c r="I14" s="9"/>
      <c r="J14" s="55">
        <f>H15*SUM(I15:I16)</f>
        <v>0</v>
      </c>
      <c r="K14" s="58"/>
      <c r="L14" s="38">
        <f>IF(H15&gt;0,SUM(I15:I16),0)</f>
        <v>0</v>
      </c>
    </row>
    <row r="15" spans="1:12" x14ac:dyDescent="0.25">
      <c r="A15" s="9"/>
      <c r="B15" s="32" t="s">
        <v>42</v>
      </c>
      <c r="C15" s="34" t="s">
        <v>57</v>
      </c>
      <c r="D15" s="35"/>
      <c r="E15" s="35"/>
      <c r="F15" s="35"/>
      <c r="G15" s="44">
        <v>5</v>
      </c>
      <c r="H15" s="8"/>
      <c r="I15" s="9" t="str">
        <f t="shared" ref="I15:I43" si="0">IF(H15&lt;1,"",G15)</f>
        <v/>
      </c>
      <c r="J15" s="55"/>
      <c r="K15" s="58" t="s">
        <v>191</v>
      </c>
    </row>
    <row r="16" spans="1:12" x14ac:dyDescent="0.25">
      <c r="A16" s="9"/>
      <c r="B16" s="32" t="s">
        <v>59</v>
      </c>
      <c r="C16" s="34" t="s">
        <v>58</v>
      </c>
      <c r="D16" s="35"/>
      <c r="E16" s="35"/>
      <c r="F16" s="35"/>
      <c r="G16" s="44">
        <v>2</v>
      </c>
      <c r="H16" s="8" t="s">
        <v>34</v>
      </c>
      <c r="I16" s="9" t="str">
        <f>IF(H16&lt;&gt;"bestanden","",G16)</f>
        <v/>
      </c>
      <c r="J16" s="55"/>
      <c r="K16" s="58"/>
    </row>
    <row r="17" spans="1:12" x14ac:dyDescent="0.25">
      <c r="A17" s="9">
        <v>4</v>
      </c>
      <c r="B17" s="32" t="s">
        <v>60</v>
      </c>
      <c r="C17" s="34" t="s">
        <v>61</v>
      </c>
      <c r="D17" s="35"/>
      <c r="E17" s="35"/>
      <c r="F17" s="35"/>
      <c r="G17" s="44">
        <v>5</v>
      </c>
      <c r="H17" s="48"/>
      <c r="I17" s="9"/>
      <c r="J17" s="55">
        <f>H19*SUM(I18:I19)</f>
        <v>0</v>
      </c>
      <c r="K17" s="58"/>
      <c r="L17" s="38">
        <f>IF(H19&gt;0,SUM(I18:I19),0)</f>
        <v>0</v>
      </c>
    </row>
    <row r="18" spans="1:12" x14ac:dyDescent="0.25">
      <c r="A18" s="9"/>
      <c r="B18" s="32" t="s">
        <v>62</v>
      </c>
      <c r="C18" s="34" t="s">
        <v>63</v>
      </c>
      <c r="D18" s="35"/>
      <c r="E18" s="35"/>
      <c r="F18" s="35"/>
      <c r="G18" s="44">
        <v>2</v>
      </c>
      <c r="H18" s="8" t="s">
        <v>34</v>
      </c>
      <c r="I18" s="9" t="str">
        <f>IF(H18="offen","",G18)</f>
        <v/>
      </c>
      <c r="J18" s="55"/>
      <c r="K18" s="58"/>
    </row>
    <row r="19" spans="1:12" x14ac:dyDescent="0.25">
      <c r="A19" s="9"/>
      <c r="B19" s="32" t="s">
        <v>43</v>
      </c>
      <c r="C19" s="34" t="s">
        <v>44</v>
      </c>
      <c r="D19" s="35"/>
      <c r="E19" s="35"/>
      <c r="F19" s="35"/>
      <c r="G19" s="44">
        <v>3</v>
      </c>
      <c r="H19" s="8"/>
      <c r="I19" s="9" t="str">
        <f t="shared" si="0"/>
        <v/>
      </c>
      <c r="J19" s="55"/>
      <c r="K19" s="58" t="s">
        <v>191</v>
      </c>
    </row>
    <row r="20" spans="1:12" x14ac:dyDescent="0.25">
      <c r="A20" s="9">
        <v>5</v>
      </c>
      <c r="B20" s="46" t="s">
        <v>65</v>
      </c>
      <c r="C20" s="34" t="s">
        <v>46</v>
      </c>
      <c r="D20" s="35"/>
      <c r="E20" s="35"/>
      <c r="F20" s="35"/>
      <c r="G20" s="44">
        <v>6</v>
      </c>
      <c r="H20" s="48"/>
      <c r="I20" s="9"/>
      <c r="J20" s="55">
        <f>H22*SUM(I21:I22)</f>
        <v>0</v>
      </c>
      <c r="K20" s="58"/>
      <c r="L20" s="38">
        <f>IF(H22&gt;0,SUM(I21:I22),0)</f>
        <v>0</v>
      </c>
    </row>
    <row r="21" spans="1:12" x14ac:dyDescent="0.25">
      <c r="A21" s="9"/>
      <c r="B21" s="46" t="s">
        <v>66</v>
      </c>
      <c r="C21" s="34" t="s">
        <v>67</v>
      </c>
      <c r="D21" s="35"/>
      <c r="E21" s="35"/>
      <c r="F21" s="35"/>
      <c r="G21" s="44">
        <v>2</v>
      </c>
      <c r="H21" s="8" t="s">
        <v>34</v>
      </c>
      <c r="I21" s="9" t="str">
        <f>IF(H21="offen","",G21)</f>
        <v/>
      </c>
      <c r="J21" s="55"/>
      <c r="K21" s="58"/>
    </row>
    <row r="22" spans="1:12" x14ac:dyDescent="0.25">
      <c r="A22" s="9"/>
      <c r="B22" s="46" t="s">
        <v>45</v>
      </c>
      <c r="C22" s="34" t="s">
        <v>68</v>
      </c>
      <c r="D22" s="35"/>
      <c r="E22" s="35"/>
      <c r="F22" s="35"/>
      <c r="G22" s="44">
        <v>4</v>
      </c>
      <c r="H22" s="8"/>
      <c r="I22" s="9" t="str">
        <f t="shared" si="0"/>
        <v/>
      </c>
      <c r="J22" s="55"/>
      <c r="K22" s="58" t="s">
        <v>191</v>
      </c>
    </row>
    <row r="23" spans="1:12" x14ac:dyDescent="0.25">
      <c r="A23" s="9">
        <v>6</v>
      </c>
      <c r="B23" s="47" t="s">
        <v>69</v>
      </c>
      <c r="C23" s="34" t="s">
        <v>10</v>
      </c>
      <c r="D23" s="35"/>
      <c r="E23" s="35"/>
      <c r="F23" s="35"/>
      <c r="G23" s="44">
        <v>6</v>
      </c>
      <c r="H23" s="48"/>
      <c r="I23" s="9"/>
      <c r="J23" s="55">
        <f>IFERROR(ROUNDDOWN((H24*G24+H25*G25)/SUM(I24:I25),1)*SUM(I24:I25),0)</f>
        <v>0</v>
      </c>
      <c r="K23" s="58"/>
      <c r="L23" s="38">
        <f>SUM(I24:I25)</f>
        <v>0</v>
      </c>
    </row>
    <row r="24" spans="1:12" x14ac:dyDescent="0.25">
      <c r="A24" s="9"/>
      <c r="B24" s="32" t="s">
        <v>47</v>
      </c>
      <c r="C24" s="34" t="s">
        <v>48</v>
      </c>
      <c r="D24" s="35"/>
      <c r="E24" s="35"/>
      <c r="F24" s="35"/>
      <c r="G24" s="44">
        <v>4</v>
      </c>
      <c r="H24" s="8"/>
      <c r="I24" s="9" t="str">
        <f t="shared" si="0"/>
        <v/>
      </c>
      <c r="J24" s="55"/>
      <c r="K24" s="58" t="s">
        <v>191</v>
      </c>
    </row>
    <row r="25" spans="1:12" x14ac:dyDescent="0.25">
      <c r="A25" s="9"/>
      <c r="B25" s="32" t="s">
        <v>186</v>
      </c>
      <c r="C25" s="34" t="s">
        <v>49</v>
      </c>
      <c r="D25" s="35"/>
      <c r="E25" s="35"/>
      <c r="F25" s="35"/>
      <c r="G25" s="44">
        <v>2</v>
      </c>
      <c r="H25" s="8"/>
      <c r="I25" s="9" t="str">
        <f t="shared" si="0"/>
        <v/>
      </c>
      <c r="J25" s="55"/>
      <c r="K25" s="58" t="s">
        <v>191</v>
      </c>
    </row>
    <row r="26" spans="1:12" x14ac:dyDescent="0.25">
      <c r="A26" s="9">
        <v>7</v>
      </c>
      <c r="B26" s="32" t="s">
        <v>70</v>
      </c>
      <c r="C26" s="34" t="s">
        <v>11</v>
      </c>
      <c r="D26" s="35"/>
      <c r="E26" s="35"/>
      <c r="F26" s="35"/>
      <c r="G26" s="44">
        <v>5</v>
      </c>
      <c r="H26" s="8"/>
      <c r="I26" s="9" t="str">
        <f t="shared" ref="I26:I28" si="1">IF(H26&lt;1,"",G26)</f>
        <v/>
      </c>
      <c r="J26" s="55">
        <f>H26*G26</f>
        <v>0</v>
      </c>
      <c r="K26" s="58" t="s">
        <v>191</v>
      </c>
      <c r="L26" s="38" t="str">
        <f>I26</f>
        <v/>
      </c>
    </row>
    <row r="27" spans="1:12" x14ac:dyDescent="0.25">
      <c r="A27" s="9">
        <v>8</v>
      </c>
      <c r="B27" s="32" t="s">
        <v>72</v>
      </c>
      <c r="C27" s="34" t="s">
        <v>71</v>
      </c>
      <c r="D27" s="35"/>
      <c r="E27" s="35"/>
      <c r="F27" s="35"/>
      <c r="G27" s="44">
        <v>5</v>
      </c>
      <c r="H27" s="8"/>
      <c r="I27" s="9" t="str">
        <f t="shared" si="1"/>
        <v/>
      </c>
      <c r="J27" s="55">
        <f>H27*G27</f>
        <v>0</v>
      </c>
      <c r="K27" s="58" t="s">
        <v>191</v>
      </c>
      <c r="L27" s="38" t="str">
        <f t="shared" ref="L27:L28" si="2">I27</f>
        <v/>
      </c>
    </row>
    <row r="28" spans="1:12" x14ac:dyDescent="0.25">
      <c r="A28" s="9">
        <v>9</v>
      </c>
      <c r="B28" s="32" t="s">
        <v>73</v>
      </c>
      <c r="C28" s="34" t="s">
        <v>35</v>
      </c>
      <c r="D28" s="35"/>
      <c r="E28" s="35"/>
      <c r="F28" s="35"/>
      <c r="G28" s="44">
        <v>6</v>
      </c>
      <c r="H28" s="8"/>
      <c r="I28" s="9" t="str">
        <f t="shared" si="1"/>
        <v/>
      </c>
      <c r="J28" s="55">
        <f>H28*G28</f>
        <v>0</v>
      </c>
      <c r="K28" s="58" t="s">
        <v>191</v>
      </c>
      <c r="L28" s="38" t="str">
        <f t="shared" si="2"/>
        <v/>
      </c>
    </row>
    <row r="29" spans="1:12" x14ac:dyDescent="0.25">
      <c r="A29" s="9">
        <v>10</v>
      </c>
      <c r="B29" s="32" t="s">
        <v>74</v>
      </c>
      <c r="C29" s="34" t="s">
        <v>77</v>
      </c>
      <c r="D29" s="35"/>
      <c r="E29" s="35"/>
      <c r="F29" s="35"/>
      <c r="G29" s="44">
        <v>6</v>
      </c>
      <c r="H29" s="48"/>
      <c r="I29" s="9"/>
      <c r="J29" s="55">
        <f>H31*SUM(I30:I31)</f>
        <v>0</v>
      </c>
      <c r="K29" s="58"/>
      <c r="L29" s="38">
        <f>IF(H31&gt;0,SUM(I30:I31),0)</f>
        <v>0</v>
      </c>
    </row>
    <row r="30" spans="1:12" x14ac:dyDescent="0.25">
      <c r="A30" s="9"/>
      <c r="B30" s="32" t="s">
        <v>75</v>
      </c>
      <c r="C30" s="34" t="s">
        <v>78</v>
      </c>
      <c r="D30" s="35"/>
      <c r="E30" s="35"/>
      <c r="F30" s="35"/>
      <c r="G30" s="44">
        <v>2</v>
      </c>
      <c r="H30" s="8" t="s">
        <v>34</v>
      </c>
      <c r="I30" s="9" t="str">
        <f>IF(H30="offen","",G30)</f>
        <v/>
      </c>
      <c r="J30" s="55"/>
      <c r="K30" s="58"/>
    </row>
    <row r="31" spans="1:12" x14ac:dyDescent="0.25">
      <c r="A31" s="9"/>
      <c r="B31" s="32" t="s">
        <v>76</v>
      </c>
      <c r="C31" s="34" t="s">
        <v>77</v>
      </c>
      <c r="D31" s="35"/>
      <c r="E31" s="35"/>
      <c r="F31" s="35"/>
      <c r="G31" s="44">
        <v>4</v>
      </c>
      <c r="H31" s="8"/>
      <c r="I31" s="9" t="str">
        <f t="shared" ref="I31:I32" si="3">IF(H31&lt;1,"",G31)</f>
        <v/>
      </c>
      <c r="J31" s="55"/>
      <c r="K31" s="58" t="s">
        <v>191</v>
      </c>
    </row>
    <row r="32" spans="1:12" x14ac:dyDescent="0.25">
      <c r="A32" s="9">
        <v>11</v>
      </c>
      <c r="B32" s="32" t="s">
        <v>79</v>
      </c>
      <c r="C32" s="34" t="s">
        <v>80</v>
      </c>
      <c r="D32" s="35"/>
      <c r="E32" s="35"/>
      <c r="F32" s="35"/>
      <c r="G32" s="44">
        <v>5</v>
      </c>
      <c r="H32" s="8"/>
      <c r="I32" s="9" t="str">
        <f t="shared" si="3"/>
        <v/>
      </c>
      <c r="J32" s="55">
        <f>H32*G32</f>
        <v>0</v>
      </c>
      <c r="K32" s="58" t="s">
        <v>191</v>
      </c>
      <c r="L32" s="38" t="str">
        <f>I32</f>
        <v/>
      </c>
    </row>
    <row r="33" spans="1:12" x14ac:dyDescent="0.25">
      <c r="A33" s="9">
        <v>12</v>
      </c>
      <c r="B33" s="32" t="s">
        <v>81</v>
      </c>
      <c r="C33" s="34" t="s">
        <v>12</v>
      </c>
      <c r="D33" s="35"/>
      <c r="E33" s="35"/>
      <c r="F33" s="35"/>
      <c r="G33" s="44">
        <v>5</v>
      </c>
      <c r="H33" s="8"/>
      <c r="I33" s="9" t="str">
        <f t="shared" ref="I33" si="4">IF(H33&lt;1,"",G33)</f>
        <v/>
      </c>
      <c r="J33" s="55">
        <f>H33*G33</f>
        <v>0</v>
      </c>
      <c r="K33" s="58" t="s">
        <v>191</v>
      </c>
      <c r="L33" s="38" t="str">
        <f>I33</f>
        <v/>
      </c>
    </row>
    <row r="34" spans="1:12" x14ac:dyDescent="0.25">
      <c r="A34" s="9">
        <v>13</v>
      </c>
      <c r="B34" s="32" t="s">
        <v>82</v>
      </c>
      <c r="C34" s="34" t="s">
        <v>13</v>
      </c>
      <c r="D34" s="35"/>
      <c r="E34" s="35"/>
      <c r="F34" s="35"/>
      <c r="G34" s="44">
        <v>6</v>
      </c>
      <c r="H34" s="48"/>
      <c r="I34" s="9"/>
      <c r="J34" s="55">
        <f>H36*SUM(I35:I36)</f>
        <v>0</v>
      </c>
      <c r="K34" s="58"/>
      <c r="L34" s="38">
        <f>IF(H36&gt;0,SUM(I35:I36),0)</f>
        <v>0</v>
      </c>
    </row>
    <row r="35" spans="1:12" x14ac:dyDescent="0.25">
      <c r="A35" s="9"/>
      <c r="B35" s="32" t="s">
        <v>83</v>
      </c>
      <c r="C35" s="34" t="s">
        <v>85</v>
      </c>
      <c r="D35" s="35"/>
      <c r="E35" s="35"/>
      <c r="F35" s="35"/>
      <c r="G35" s="44">
        <v>2</v>
      </c>
      <c r="H35" s="8" t="s">
        <v>34</v>
      </c>
      <c r="I35" s="9" t="str">
        <f>IF(H35="offen","",G35)</f>
        <v/>
      </c>
      <c r="J35" s="55"/>
      <c r="K35" s="58"/>
    </row>
    <row r="36" spans="1:12" x14ac:dyDescent="0.25">
      <c r="A36" s="9"/>
      <c r="B36" s="32" t="s">
        <v>84</v>
      </c>
      <c r="C36" s="34" t="s">
        <v>86</v>
      </c>
      <c r="D36" s="35"/>
      <c r="E36" s="35"/>
      <c r="F36" s="35"/>
      <c r="G36" s="44">
        <v>4</v>
      </c>
      <c r="H36" s="8"/>
      <c r="I36" s="9" t="str">
        <f t="shared" ref="I36" si="5">IF(H36&lt;1,"",G36)</f>
        <v/>
      </c>
      <c r="J36" s="55"/>
      <c r="K36" s="58" t="s">
        <v>191</v>
      </c>
    </row>
    <row r="37" spans="1:12" x14ac:dyDescent="0.25">
      <c r="A37" s="9">
        <v>14</v>
      </c>
      <c r="B37" s="32" t="s">
        <v>87</v>
      </c>
      <c r="C37" s="34" t="s">
        <v>14</v>
      </c>
      <c r="D37" s="35"/>
      <c r="E37" s="35"/>
      <c r="F37" s="35"/>
      <c r="G37" s="44">
        <v>8</v>
      </c>
      <c r="H37" s="48"/>
      <c r="I37" s="9"/>
      <c r="J37" s="55">
        <f>IFERROR(ROUNDDOWN((H38*G38+H39*G39)/SUM(I38:I39),1)*SUM(I38:I39),0)</f>
        <v>0</v>
      </c>
      <c r="K37" s="58"/>
      <c r="L37" s="38">
        <f>SUM(I38:I39)</f>
        <v>0</v>
      </c>
    </row>
    <row r="38" spans="1:12" x14ac:dyDescent="0.25">
      <c r="A38" s="9"/>
      <c r="B38" s="32" t="s">
        <v>88</v>
      </c>
      <c r="C38" s="34" t="s">
        <v>90</v>
      </c>
      <c r="D38" s="35"/>
      <c r="E38" s="35"/>
      <c r="F38" s="35"/>
      <c r="G38" s="44">
        <v>6</v>
      </c>
      <c r="H38" s="8"/>
      <c r="I38" s="9" t="str">
        <f t="shared" ref="I38:I39" si="6">IF(H38&lt;1,"",G38)</f>
        <v/>
      </c>
      <c r="J38" s="55"/>
      <c r="K38" s="58" t="s">
        <v>191</v>
      </c>
    </row>
    <row r="39" spans="1:12" x14ac:dyDescent="0.25">
      <c r="A39" s="9"/>
      <c r="B39" s="32" t="s">
        <v>89</v>
      </c>
      <c r="C39" s="34" t="s">
        <v>91</v>
      </c>
      <c r="D39" s="35"/>
      <c r="E39" s="35"/>
      <c r="F39" s="35"/>
      <c r="G39" s="44">
        <v>2</v>
      </c>
      <c r="H39" s="8"/>
      <c r="I39" s="9" t="str">
        <f t="shared" si="6"/>
        <v/>
      </c>
      <c r="J39" s="55"/>
      <c r="K39" s="58" t="s">
        <v>191</v>
      </c>
    </row>
    <row r="40" spans="1:12" x14ac:dyDescent="0.25">
      <c r="A40" s="9">
        <v>15</v>
      </c>
      <c r="B40" s="32" t="s">
        <v>92</v>
      </c>
      <c r="C40" s="34" t="s">
        <v>15</v>
      </c>
      <c r="D40" s="35"/>
      <c r="E40" s="35"/>
      <c r="F40" s="35"/>
      <c r="G40" s="44">
        <v>9</v>
      </c>
      <c r="H40" s="48"/>
      <c r="I40" s="9"/>
      <c r="J40" s="55">
        <f>H42*SUM(I41:I42)</f>
        <v>0</v>
      </c>
      <c r="K40" s="58"/>
      <c r="L40" s="38">
        <f>IF(H42&gt;0,SUM(I41:I42),0)</f>
        <v>0</v>
      </c>
    </row>
    <row r="41" spans="1:12" x14ac:dyDescent="0.25">
      <c r="A41" s="9"/>
      <c r="B41" s="32" t="s">
        <v>93</v>
      </c>
      <c r="C41" s="34" t="s">
        <v>95</v>
      </c>
      <c r="D41" s="35"/>
      <c r="E41" s="35"/>
      <c r="F41" s="35"/>
      <c r="G41" s="44">
        <v>2</v>
      </c>
      <c r="H41" s="8" t="s">
        <v>34</v>
      </c>
      <c r="I41" s="9" t="str">
        <f>IF(H41="offen","",G41)</f>
        <v/>
      </c>
      <c r="J41" s="55"/>
      <c r="K41" s="58"/>
    </row>
    <row r="42" spans="1:12" x14ac:dyDescent="0.25">
      <c r="A42" s="9"/>
      <c r="B42" s="32" t="s">
        <v>94</v>
      </c>
      <c r="C42" s="34" t="s">
        <v>15</v>
      </c>
      <c r="D42" s="35"/>
      <c r="E42" s="35"/>
      <c r="F42" s="35"/>
      <c r="G42" s="44">
        <v>7</v>
      </c>
      <c r="H42" s="8"/>
      <c r="I42" s="9" t="str">
        <f t="shared" ref="I42" si="7">IF(H42&lt;1,"",G42)</f>
        <v/>
      </c>
      <c r="J42" s="55"/>
      <c r="K42" s="58" t="s">
        <v>191</v>
      </c>
    </row>
    <row r="43" spans="1:12" x14ac:dyDescent="0.25">
      <c r="A43" s="9">
        <v>16</v>
      </c>
      <c r="B43" s="32" t="s">
        <v>96</v>
      </c>
      <c r="C43" s="34" t="s">
        <v>16</v>
      </c>
      <c r="D43" s="35"/>
      <c r="E43" s="35"/>
      <c r="F43" s="35"/>
      <c r="G43" s="44">
        <v>5</v>
      </c>
      <c r="H43" s="8"/>
      <c r="I43" s="9" t="str">
        <f t="shared" si="0"/>
        <v/>
      </c>
      <c r="J43" s="55">
        <f>H43*G43</f>
        <v>0</v>
      </c>
      <c r="K43" s="58" t="s">
        <v>191</v>
      </c>
      <c r="L43" s="38" t="str">
        <f>I43</f>
        <v/>
      </c>
    </row>
    <row r="44" spans="1:12" x14ac:dyDescent="0.25">
      <c r="A44" s="9">
        <v>17</v>
      </c>
      <c r="B44" s="32" t="s">
        <v>98</v>
      </c>
      <c r="C44" s="34" t="s">
        <v>21</v>
      </c>
      <c r="D44" s="35"/>
      <c r="E44" s="35"/>
      <c r="F44" s="35"/>
      <c r="G44" s="44">
        <v>3</v>
      </c>
      <c r="H44" s="8"/>
      <c r="I44" s="9" t="str">
        <f t="shared" ref="I44:I46" si="8">IF(H44&lt;1,"",G44)</f>
        <v/>
      </c>
      <c r="J44" s="55">
        <f t="shared" ref="J44:J46" si="9">H44*G44</f>
        <v>0</v>
      </c>
      <c r="K44" s="58" t="s">
        <v>191</v>
      </c>
      <c r="L44" s="38" t="str">
        <f t="shared" ref="L44:L47" si="10">I44</f>
        <v/>
      </c>
    </row>
    <row r="45" spans="1:12" x14ac:dyDescent="0.25">
      <c r="A45" s="9">
        <v>18</v>
      </c>
      <c r="B45" s="32" t="s">
        <v>97</v>
      </c>
      <c r="C45" s="34" t="s">
        <v>22</v>
      </c>
      <c r="D45" s="35"/>
      <c r="E45" s="35"/>
      <c r="F45" s="35"/>
      <c r="G45" s="44">
        <v>5</v>
      </c>
      <c r="H45" s="8"/>
      <c r="I45" s="9" t="str">
        <f t="shared" si="8"/>
        <v/>
      </c>
      <c r="J45" s="55">
        <f t="shared" si="9"/>
        <v>0</v>
      </c>
      <c r="K45" s="58" t="s">
        <v>191</v>
      </c>
      <c r="L45" s="38" t="str">
        <f t="shared" si="10"/>
        <v/>
      </c>
    </row>
    <row r="46" spans="1:12" x14ac:dyDescent="0.25">
      <c r="A46" s="9">
        <v>19</v>
      </c>
      <c r="B46" s="32" t="s">
        <v>99</v>
      </c>
      <c r="C46" s="34" t="s">
        <v>17</v>
      </c>
      <c r="D46" s="35"/>
      <c r="E46" s="35"/>
      <c r="F46" s="35"/>
      <c r="G46" s="44">
        <v>6</v>
      </c>
      <c r="H46" s="8"/>
      <c r="I46" s="9" t="str">
        <f t="shared" si="8"/>
        <v/>
      </c>
      <c r="J46" s="55">
        <f t="shared" si="9"/>
        <v>0</v>
      </c>
      <c r="K46" s="58" t="s">
        <v>191</v>
      </c>
      <c r="L46" s="38" t="str">
        <f t="shared" si="10"/>
        <v/>
      </c>
    </row>
    <row r="47" spans="1:12" x14ac:dyDescent="0.25">
      <c r="A47" s="9">
        <v>20</v>
      </c>
      <c r="B47" s="32" t="s">
        <v>100</v>
      </c>
      <c r="C47" s="34" t="s">
        <v>18</v>
      </c>
      <c r="D47" s="35"/>
      <c r="E47" s="35"/>
      <c r="F47" s="35"/>
      <c r="G47" s="44">
        <v>5</v>
      </c>
      <c r="H47" s="8"/>
      <c r="I47" s="9" t="str">
        <f t="shared" ref="I47" si="11">IF(H47&lt;1,"",G47)</f>
        <v/>
      </c>
      <c r="J47" s="55">
        <f t="shared" ref="J47" si="12">H47*G47</f>
        <v>0</v>
      </c>
      <c r="K47" s="58" t="s">
        <v>191</v>
      </c>
      <c r="L47" s="38" t="str">
        <f t="shared" si="10"/>
        <v/>
      </c>
    </row>
    <row r="48" spans="1:12" x14ac:dyDescent="0.25">
      <c r="A48" s="9">
        <v>21</v>
      </c>
      <c r="B48" s="32" t="s">
        <v>101</v>
      </c>
      <c r="C48" s="34" t="s">
        <v>19</v>
      </c>
      <c r="D48" s="35"/>
      <c r="E48" s="35"/>
      <c r="F48" s="35"/>
      <c r="G48" s="44">
        <v>6</v>
      </c>
      <c r="H48" s="48"/>
      <c r="I48" s="9"/>
      <c r="J48" s="55">
        <f>H49*SUM(I49:I50)</f>
        <v>0</v>
      </c>
      <c r="K48" s="58"/>
      <c r="L48" s="38">
        <f>IF(H49&gt;0,SUM(I49:I50),0)</f>
        <v>0</v>
      </c>
    </row>
    <row r="49" spans="1:13" x14ac:dyDescent="0.25">
      <c r="A49" s="9"/>
      <c r="B49" s="32" t="s">
        <v>102</v>
      </c>
      <c r="C49" s="34" t="s">
        <v>104</v>
      </c>
      <c r="D49" s="35"/>
      <c r="E49" s="35"/>
      <c r="F49" s="35"/>
      <c r="G49" s="44">
        <v>4</v>
      </c>
      <c r="H49" s="8"/>
      <c r="I49" s="9" t="str">
        <f t="shared" ref="I49" si="13">IF(H49&lt;1,"",G49)</f>
        <v/>
      </c>
      <c r="J49" s="55"/>
      <c r="K49" s="58" t="s">
        <v>191</v>
      </c>
    </row>
    <row r="50" spans="1:13" x14ac:dyDescent="0.25">
      <c r="A50" s="9"/>
      <c r="B50" s="32" t="s">
        <v>129</v>
      </c>
      <c r="C50" s="34" t="s">
        <v>103</v>
      </c>
      <c r="D50" s="35"/>
      <c r="E50" s="35"/>
      <c r="F50" s="35"/>
      <c r="G50" s="44">
        <v>2</v>
      </c>
      <c r="H50" s="8" t="s">
        <v>34</v>
      </c>
      <c r="I50" s="9" t="str">
        <f>IF(H50="offen","",G50)</f>
        <v/>
      </c>
      <c r="J50" s="55"/>
      <c r="K50" s="58"/>
    </row>
    <row r="51" spans="1:13" x14ac:dyDescent="0.25">
      <c r="A51" s="9">
        <v>22</v>
      </c>
      <c r="B51" s="32" t="s">
        <v>105</v>
      </c>
      <c r="C51" s="34" t="s">
        <v>20</v>
      </c>
      <c r="D51" s="35"/>
      <c r="E51" s="35"/>
      <c r="F51" s="35"/>
      <c r="G51" s="44">
        <v>8</v>
      </c>
      <c r="H51" s="48"/>
      <c r="I51" s="9"/>
      <c r="J51" s="55">
        <f>IFERROR(ROUNDDOWN((H52*G52+H53*G53)/SUM(I52:I53),1)*SUM(I52:I53),0)</f>
        <v>0</v>
      </c>
      <c r="K51" s="58"/>
      <c r="L51" s="38">
        <f>SUM(I52:I53)</f>
        <v>0</v>
      </c>
    </row>
    <row r="52" spans="1:13" x14ac:dyDescent="0.25">
      <c r="A52" s="9"/>
      <c r="B52" s="32" t="s">
        <v>106</v>
      </c>
      <c r="C52" s="34" t="s">
        <v>108</v>
      </c>
      <c r="D52" s="35"/>
      <c r="E52" s="35"/>
      <c r="F52" s="35"/>
      <c r="G52" s="44">
        <v>2</v>
      </c>
      <c r="H52" s="8"/>
      <c r="I52" s="9" t="str">
        <f t="shared" ref="I52:I54" si="14">IF(H52&lt;1,"",G52)</f>
        <v/>
      </c>
      <c r="J52" s="55"/>
      <c r="K52" s="58" t="s">
        <v>191</v>
      </c>
    </row>
    <row r="53" spans="1:13" x14ac:dyDescent="0.25">
      <c r="A53" s="9"/>
      <c r="B53" s="32" t="s">
        <v>107</v>
      </c>
      <c r="C53" s="34" t="s">
        <v>109</v>
      </c>
      <c r="D53" s="35"/>
      <c r="E53" s="35"/>
      <c r="F53" s="35"/>
      <c r="G53" s="44">
        <v>6</v>
      </c>
      <c r="H53" s="8"/>
      <c r="I53" s="9" t="str">
        <f t="shared" si="14"/>
        <v/>
      </c>
      <c r="J53" s="55"/>
      <c r="K53" s="58" t="s">
        <v>191</v>
      </c>
    </row>
    <row r="54" spans="1:13" x14ac:dyDescent="0.25">
      <c r="A54" s="9">
        <v>30</v>
      </c>
      <c r="B54" s="32" t="s">
        <v>110</v>
      </c>
      <c r="C54" s="34" t="s">
        <v>111</v>
      </c>
      <c r="D54" s="35"/>
      <c r="E54" s="35"/>
      <c r="F54" s="35"/>
      <c r="G54" s="44">
        <v>6</v>
      </c>
      <c r="H54" s="8"/>
      <c r="I54" s="9" t="str">
        <f t="shared" si="14"/>
        <v/>
      </c>
      <c r="J54" s="55">
        <f t="shared" ref="J54" si="15">H54*G54</f>
        <v>0</v>
      </c>
      <c r="K54" s="58" t="s">
        <v>191</v>
      </c>
      <c r="L54" s="38" t="str">
        <f t="shared" ref="L54" si="16">I54</f>
        <v/>
      </c>
    </row>
    <row r="55" spans="1:13" x14ac:dyDescent="0.25">
      <c r="A55" s="9">
        <v>31</v>
      </c>
      <c r="B55" s="32" t="s">
        <v>112</v>
      </c>
      <c r="C55" s="34" t="s">
        <v>114</v>
      </c>
      <c r="D55" s="35"/>
      <c r="E55" s="35"/>
      <c r="F55" s="35"/>
      <c r="G55" s="44">
        <v>7</v>
      </c>
      <c r="H55" s="48"/>
      <c r="I55" s="9"/>
      <c r="J55" s="55">
        <f>IFERROR(ROUNDDOWN((H56*G56+H57*G57)/SUM(I56:I57),1)*SUM(I56:I57),0)</f>
        <v>0</v>
      </c>
      <c r="K55" s="58"/>
      <c r="L55" s="38">
        <f>SUM(I56:I57)</f>
        <v>0</v>
      </c>
    </row>
    <row r="56" spans="1:13" x14ac:dyDescent="0.25">
      <c r="A56" s="9"/>
      <c r="B56" s="32" t="s">
        <v>113</v>
      </c>
      <c r="C56" s="34" t="s">
        <v>117</v>
      </c>
      <c r="D56" s="35"/>
      <c r="E56" s="35"/>
      <c r="F56" s="35"/>
      <c r="G56" s="44">
        <v>5</v>
      </c>
      <c r="H56" s="8"/>
      <c r="I56" s="9" t="str">
        <f t="shared" ref="I56:I58" si="17">IF(H56&lt;1,"",G56)</f>
        <v/>
      </c>
      <c r="J56" s="55"/>
      <c r="K56" s="58" t="s">
        <v>191</v>
      </c>
    </row>
    <row r="57" spans="1:13" x14ac:dyDescent="0.25">
      <c r="A57" s="9"/>
      <c r="B57" s="32" t="s">
        <v>115</v>
      </c>
      <c r="C57" s="34" t="s">
        <v>116</v>
      </c>
      <c r="D57" s="35"/>
      <c r="E57" s="35"/>
      <c r="F57" s="35"/>
      <c r="G57" s="44">
        <v>2</v>
      </c>
      <c r="H57" s="8"/>
      <c r="I57" s="9" t="str">
        <f t="shared" si="17"/>
        <v/>
      </c>
      <c r="J57" s="55"/>
      <c r="K57" s="58" t="s">
        <v>191</v>
      </c>
    </row>
    <row r="58" spans="1:13" x14ac:dyDescent="0.25">
      <c r="A58" s="9">
        <v>37</v>
      </c>
      <c r="B58" s="32" t="s">
        <v>118</v>
      </c>
      <c r="C58" s="34" t="s">
        <v>23</v>
      </c>
      <c r="D58" s="41"/>
      <c r="E58" s="41"/>
      <c r="F58" s="41"/>
      <c r="G58" s="45">
        <v>5</v>
      </c>
      <c r="H58" s="8"/>
      <c r="I58" s="9" t="str">
        <f t="shared" si="17"/>
        <v/>
      </c>
      <c r="J58" s="55">
        <f t="shared" ref="J58" si="18">H58*G58</f>
        <v>0</v>
      </c>
      <c r="K58" s="58" t="s">
        <v>191</v>
      </c>
      <c r="L58" s="38" t="str">
        <f t="shared" ref="L58:L59" si="19">I58</f>
        <v/>
      </c>
    </row>
    <row r="59" spans="1:13" x14ac:dyDescent="0.25">
      <c r="A59" s="9">
        <v>45</v>
      </c>
      <c r="B59" s="32" t="s">
        <v>119</v>
      </c>
      <c r="C59" s="67" t="s">
        <v>24</v>
      </c>
      <c r="D59" s="68"/>
      <c r="E59" s="68"/>
      <c r="F59" s="68"/>
      <c r="G59" s="45">
        <v>10</v>
      </c>
      <c r="H59" s="70"/>
      <c r="I59" s="9" t="str">
        <f t="shared" ref="I59:I60" si="20">IF(H59&lt;1,"",G59)</f>
        <v/>
      </c>
      <c r="J59" s="55">
        <f t="shared" ref="J59" si="21">H59*G59</f>
        <v>0</v>
      </c>
      <c r="K59" s="69" t="s">
        <v>194</v>
      </c>
      <c r="L59" s="38" t="str">
        <f t="shared" si="19"/>
        <v/>
      </c>
    </row>
    <row r="60" spans="1:13" x14ac:dyDescent="0.25">
      <c r="A60" s="9">
        <v>46</v>
      </c>
      <c r="B60" s="32" t="s">
        <v>120</v>
      </c>
      <c r="C60" s="67" t="s">
        <v>25</v>
      </c>
      <c r="D60" s="68"/>
      <c r="E60" s="68"/>
      <c r="F60" s="68"/>
      <c r="G60" s="44">
        <v>12</v>
      </c>
      <c r="H60" s="48"/>
      <c r="I60" s="9" t="str">
        <f t="shared" si="20"/>
        <v/>
      </c>
      <c r="J60" s="55"/>
    </row>
    <row r="61" spans="1:13" x14ac:dyDescent="0.25">
      <c r="A61" s="9"/>
      <c r="B61" s="32" t="s">
        <v>121</v>
      </c>
      <c r="C61" s="34" t="s">
        <v>123</v>
      </c>
      <c r="D61" s="35"/>
      <c r="E61" s="35"/>
      <c r="F61" s="35"/>
      <c r="G61" s="44">
        <v>4</v>
      </c>
      <c r="H61" s="8" t="s">
        <v>34</v>
      </c>
      <c r="I61" s="9" t="str">
        <f>IF(H61="offen","",G61)</f>
        <v/>
      </c>
      <c r="J61" s="55"/>
    </row>
    <row r="62" spans="1:13" x14ac:dyDescent="0.25">
      <c r="A62" s="9"/>
      <c r="B62" s="32" t="s">
        <v>122</v>
      </c>
      <c r="C62" s="34" t="s">
        <v>124</v>
      </c>
      <c r="D62" s="35"/>
      <c r="E62" s="35"/>
      <c r="F62" s="35"/>
      <c r="G62" s="44">
        <v>8</v>
      </c>
      <c r="H62" s="8" t="s">
        <v>34</v>
      </c>
      <c r="I62" s="9" t="str">
        <f>IF(H62="offen","",G62)</f>
        <v/>
      </c>
      <c r="J62" s="55"/>
    </row>
    <row r="63" spans="1:13" x14ac:dyDescent="0.25">
      <c r="A63" s="9" t="s">
        <v>190</v>
      </c>
      <c r="B63" s="32" t="s">
        <v>189</v>
      </c>
      <c r="C63" s="67" t="s">
        <v>26</v>
      </c>
      <c r="D63" s="68"/>
      <c r="E63" s="68"/>
      <c r="F63" s="68"/>
      <c r="G63" s="45">
        <v>30</v>
      </c>
      <c r="H63" s="8" t="s">
        <v>34</v>
      </c>
      <c r="I63" s="9" t="str">
        <f>IF(H63="offen","",G63)</f>
        <v/>
      </c>
      <c r="J63" s="55"/>
    </row>
    <row r="64" spans="1:13" x14ac:dyDescent="0.25">
      <c r="A64" s="29"/>
      <c r="B64" s="33"/>
      <c r="C64" s="10" t="s">
        <v>27</v>
      </c>
      <c r="D64" s="11"/>
      <c r="E64" s="11"/>
      <c r="F64" s="11"/>
      <c r="G64" s="12" t="s">
        <v>28</v>
      </c>
      <c r="H64" s="13">
        <f>SUM(H11:H59)</f>
        <v>0</v>
      </c>
      <c r="I64" s="9"/>
      <c r="J64" s="56">
        <f>IF(H64=0,0,SUM(J10:J59)/L64)</f>
        <v>0</v>
      </c>
      <c r="L64" s="38">
        <f>SUM(L11:L59)</f>
        <v>0</v>
      </c>
      <c r="M64" s="38">
        <f t="array" ref="M64">SUM(IF(A10:A63&gt;0,G10:G63,0))</f>
        <v>195</v>
      </c>
    </row>
    <row r="65" spans="1:10" x14ac:dyDescent="0.25">
      <c r="A65" s="25"/>
      <c r="B65" s="25"/>
      <c r="C65" s="63" t="s">
        <v>33</v>
      </c>
      <c r="D65" s="64"/>
      <c r="E65" s="64"/>
      <c r="F65" s="64"/>
      <c r="G65" s="64"/>
      <c r="H65" s="16"/>
      <c r="I65" s="26">
        <f>SUM(I10:I63)</f>
        <v>0</v>
      </c>
      <c r="J65" s="30"/>
    </row>
    <row r="66" spans="1:10" x14ac:dyDescent="0.25">
      <c r="A66" s="2"/>
      <c r="B66" s="2"/>
      <c r="C66" s="2"/>
      <c r="D66" s="3"/>
      <c r="E66" s="3"/>
      <c r="F66" s="3"/>
      <c r="G66" s="3"/>
      <c r="H66" s="3"/>
      <c r="I66" s="15"/>
      <c r="J66" s="11"/>
    </row>
    <row r="67" spans="1:10" x14ac:dyDescent="0.25">
      <c r="A67" s="1" t="s">
        <v>125</v>
      </c>
      <c r="B67" s="1"/>
      <c r="C67" s="2"/>
      <c r="D67" s="16"/>
      <c r="E67" s="16"/>
      <c r="F67" s="16"/>
      <c r="G67" s="14">
        <f>J64</f>
        <v>0</v>
      </c>
      <c r="H67" s="17" t="s">
        <v>54</v>
      </c>
      <c r="I67" s="59">
        <f>G67*0.75</f>
        <v>0</v>
      </c>
      <c r="J67" s="60"/>
    </row>
    <row r="68" spans="1:10" x14ac:dyDescent="0.25">
      <c r="A68" s="2"/>
      <c r="B68" s="2"/>
      <c r="C68" s="1"/>
      <c r="D68" s="16"/>
      <c r="E68" s="16"/>
      <c r="F68" s="16"/>
      <c r="G68" s="18"/>
      <c r="H68" s="16"/>
      <c r="I68" s="19"/>
      <c r="J68" s="20"/>
    </row>
    <row r="69" spans="1:10" x14ac:dyDescent="0.25">
      <c r="A69" s="1" t="s">
        <v>29</v>
      </c>
      <c r="B69" s="1"/>
      <c r="C69" s="2"/>
      <c r="D69" s="16"/>
      <c r="E69" s="16"/>
      <c r="F69" s="16"/>
      <c r="G69" s="8"/>
      <c r="H69" s="17" t="s">
        <v>55</v>
      </c>
      <c r="I69" s="59">
        <f>G69*0.2</f>
        <v>0</v>
      </c>
      <c r="J69" s="60"/>
    </row>
    <row r="70" spans="1:10" x14ac:dyDescent="0.25">
      <c r="A70" s="2"/>
      <c r="B70" s="2"/>
      <c r="C70" s="2"/>
      <c r="D70" s="2"/>
      <c r="E70" s="2"/>
      <c r="F70" s="2"/>
      <c r="G70" s="2"/>
      <c r="H70" s="21"/>
      <c r="I70" s="19"/>
      <c r="J70" s="20"/>
    </row>
    <row r="71" spans="1:10" x14ac:dyDescent="0.25">
      <c r="A71" s="1" t="s">
        <v>30</v>
      </c>
      <c r="B71" s="1"/>
      <c r="C71" s="2"/>
      <c r="D71" s="2"/>
      <c r="E71" s="2"/>
      <c r="F71" s="2"/>
      <c r="G71" s="22"/>
      <c r="H71" s="23" t="s">
        <v>31</v>
      </c>
      <c r="I71" s="59">
        <f>G71*0.05</f>
        <v>0</v>
      </c>
      <c r="J71" s="60"/>
    </row>
    <row r="72" spans="1:10" ht="15.75" thickBot="1" x14ac:dyDescent="0.3">
      <c r="A72" s="2"/>
      <c r="B72" s="2"/>
      <c r="C72" s="2"/>
      <c r="D72" s="2"/>
      <c r="E72" s="2"/>
      <c r="F72" s="2"/>
      <c r="G72" s="2"/>
      <c r="H72" s="2"/>
      <c r="I72" s="3"/>
      <c r="J72" s="3"/>
    </row>
    <row r="73" spans="1:10" ht="15.75" thickBot="1" x14ac:dyDescent="0.3">
      <c r="A73" s="1" t="s">
        <v>32</v>
      </c>
      <c r="B73" s="1"/>
      <c r="C73" s="2"/>
      <c r="D73" s="1"/>
      <c r="E73" s="1"/>
      <c r="F73" s="1"/>
      <c r="G73" s="2"/>
      <c r="H73" s="24" t="s">
        <v>28</v>
      </c>
      <c r="I73" s="61">
        <f>ROUNDDOWN(IF(AND(G69&gt;0,G71&gt;0),I67+I69+I71,G67),2)</f>
        <v>0</v>
      </c>
      <c r="J73" s="62"/>
    </row>
  </sheetData>
  <sheetProtection algorithmName="SHA-512" hashValue="oVWTqkCwc17PSg5K6DhOU9rlT+gXrWO7LP/CrX3SUZV2HG2IhZl8QHVQhg/vsUnVPszxNcGhlUkaVXjmWBjX0g==" saltValue="FcYJkRPQBQSEB7CZl5s2JQ==" spinCount="100000" sheet="1" objects="1" scenarios="1" selectLockedCells="1"/>
  <mergeCells count="9">
    <mergeCell ref="I71:J71"/>
    <mergeCell ref="I73:J73"/>
    <mergeCell ref="C65:G65"/>
    <mergeCell ref="I67:J67"/>
    <mergeCell ref="C9:F9"/>
    <mergeCell ref="C59:F59"/>
    <mergeCell ref="C60:F60"/>
    <mergeCell ref="C63:F63"/>
    <mergeCell ref="I69:J69"/>
  </mergeCells>
  <conditionalFormatting sqref="G69 G71">
    <cfRule type="cellIs" dxfId="89" priority="109" operator="lessThan">
      <formula>1</formula>
    </cfRule>
  </conditionalFormatting>
  <conditionalFormatting sqref="I73:J73">
    <cfRule type="expression" dxfId="88" priority="107">
      <formula>$I$69+$I$71=0</formula>
    </cfRule>
    <cfRule type="expression" dxfId="87" priority="108">
      <formula>$I$63&lt;$L$63</formula>
    </cfRule>
  </conditionalFormatting>
  <conditionalFormatting sqref="H11">
    <cfRule type="expression" dxfId="86" priority="106">
      <formula>OR(H12&lt;1,H13&lt;1)</formula>
    </cfRule>
  </conditionalFormatting>
  <conditionalFormatting sqref="H12:H13">
    <cfRule type="expression" dxfId="85" priority="58">
      <formula>H12&lt;1</formula>
    </cfRule>
  </conditionalFormatting>
  <conditionalFormatting sqref="H14">
    <cfRule type="expression" dxfId="84" priority="104">
      <formula>OR(H15&lt;1,H16="offen")</formula>
    </cfRule>
  </conditionalFormatting>
  <conditionalFormatting sqref="H17">
    <cfRule type="expression" dxfId="83" priority="102">
      <formula>OR(H18="offen",H19&lt;1)</formula>
    </cfRule>
  </conditionalFormatting>
  <conditionalFormatting sqref="H20">
    <cfRule type="expression" dxfId="82" priority="101">
      <formula>OR(H21="offen",H22&lt;1)</formula>
    </cfRule>
  </conditionalFormatting>
  <conditionalFormatting sqref="H23">
    <cfRule type="expression" dxfId="81" priority="97">
      <formula>OR(H24&lt;1,H25&lt;1)</formula>
    </cfRule>
  </conditionalFormatting>
  <conditionalFormatting sqref="H10">
    <cfRule type="expression" dxfId="80" priority="96">
      <formula>H10="offen"</formula>
    </cfRule>
  </conditionalFormatting>
  <conditionalFormatting sqref="H16">
    <cfRule type="expression" dxfId="79" priority="95">
      <formula>H16="offen"</formula>
    </cfRule>
  </conditionalFormatting>
  <conditionalFormatting sqref="H18">
    <cfRule type="expression" dxfId="78" priority="94">
      <formula>H18="offen"</formula>
    </cfRule>
  </conditionalFormatting>
  <conditionalFormatting sqref="H21">
    <cfRule type="expression" dxfId="77" priority="93">
      <formula>H21="offen"</formula>
    </cfRule>
  </conditionalFormatting>
  <conditionalFormatting sqref="H37">
    <cfRule type="expression" dxfId="76" priority="82">
      <formula>OR(H38&lt;1,H39&lt;1)</formula>
    </cfRule>
  </conditionalFormatting>
  <conditionalFormatting sqref="H35">
    <cfRule type="expression" dxfId="75" priority="85">
      <formula>H35="offen"</formula>
    </cfRule>
  </conditionalFormatting>
  <conditionalFormatting sqref="H29">
    <cfRule type="expression" dxfId="74" priority="92">
      <formula>OR(H30="offen",H31&lt;1)</formula>
    </cfRule>
  </conditionalFormatting>
  <conditionalFormatting sqref="H30">
    <cfRule type="expression" dxfId="73" priority="90">
      <formula>H30="offen"</formula>
    </cfRule>
  </conditionalFormatting>
  <conditionalFormatting sqref="H34">
    <cfRule type="expression" dxfId="72" priority="87">
      <formula>OR(H35="offen",H36&lt;1)</formula>
    </cfRule>
  </conditionalFormatting>
  <conditionalFormatting sqref="H40">
    <cfRule type="expression" dxfId="71" priority="81">
      <formula>OR(H41="offen",H42&lt;1)</formula>
    </cfRule>
  </conditionalFormatting>
  <conditionalFormatting sqref="H41">
    <cfRule type="expression" dxfId="70" priority="79">
      <formula>H41="offen"</formula>
    </cfRule>
  </conditionalFormatting>
  <conditionalFormatting sqref="H50">
    <cfRule type="expression" dxfId="69" priority="77">
      <formula>H50="offen"</formula>
    </cfRule>
  </conditionalFormatting>
  <conditionalFormatting sqref="H48">
    <cfRule type="expression" dxfId="68" priority="73">
      <formula>OR(H49&lt;1,H50="offen")</formula>
    </cfRule>
  </conditionalFormatting>
  <conditionalFormatting sqref="H51">
    <cfRule type="expression" dxfId="67" priority="70">
      <formula>OR(H52&lt;1,H53&lt;1)</formula>
    </cfRule>
  </conditionalFormatting>
  <conditionalFormatting sqref="H55">
    <cfRule type="expression" dxfId="66" priority="66">
      <formula>OR(H56&lt;1,H57&lt;1)</formula>
    </cfRule>
  </conditionalFormatting>
  <conditionalFormatting sqref="H59">
    <cfRule type="expression" dxfId="65" priority="64">
      <formula>H59&lt;1</formula>
    </cfRule>
  </conditionalFormatting>
  <conditionalFormatting sqref="H61">
    <cfRule type="expression" dxfId="64" priority="63">
      <formula>H61="offen"</formula>
    </cfRule>
  </conditionalFormatting>
  <conditionalFormatting sqref="H62">
    <cfRule type="expression" dxfId="63" priority="62">
      <formula>H62="offen"</formula>
    </cfRule>
  </conditionalFormatting>
  <conditionalFormatting sqref="H63">
    <cfRule type="expression" dxfId="62" priority="60">
      <formula>H63="offen"</formula>
    </cfRule>
  </conditionalFormatting>
  <conditionalFormatting sqref="H60">
    <cfRule type="expression" dxfId="61" priority="59">
      <formula>OR(H61="offen",H62="offen")</formula>
    </cfRule>
  </conditionalFormatting>
  <conditionalFormatting sqref="H12">
    <cfRule type="expression" dxfId="60" priority="115">
      <formula>ISERROR(MATCH(H12,Notenschema,0))</formula>
    </cfRule>
  </conditionalFormatting>
  <conditionalFormatting sqref="H13">
    <cfRule type="expression" dxfId="59" priority="57">
      <formula>ISERROR(MATCH(H13,Notenschema,0))</formula>
    </cfRule>
  </conditionalFormatting>
  <conditionalFormatting sqref="H15">
    <cfRule type="expression" dxfId="58" priority="55">
      <formula>H15&lt;1</formula>
    </cfRule>
  </conditionalFormatting>
  <conditionalFormatting sqref="H15">
    <cfRule type="expression" dxfId="57" priority="56">
      <formula>ISERROR(MATCH(H15,Notenschema,0))</formula>
    </cfRule>
  </conditionalFormatting>
  <conditionalFormatting sqref="H19">
    <cfRule type="expression" dxfId="56" priority="53">
      <formula>H19&lt;1</formula>
    </cfRule>
  </conditionalFormatting>
  <conditionalFormatting sqref="H19">
    <cfRule type="expression" dxfId="55" priority="54">
      <formula>ISERROR(MATCH(H19,Notenschema,0))</formula>
    </cfRule>
  </conditionalFormatting>
  <conditionalFormatting sqref="H22">
    <cfRule type="expression" dxfId="54" priority="51">
      <formula>H22&lt;1</formula>
    </cfRule>
  </conditionalFormatting>
  <conditionalFormatting sqref="H22">
    <cfRule type="expression" dxfId="53" priority="52">
      <formula>ISERROR(MATCH(H22,Notenschema,0))</formula>
    </cfRule>
  </conditionalFormatting>
  <conditionalFormatting sqref="H24">
    <cfRule type="expression" dxfId="52" priority="49">
      <formula>H24&lt;1</formula>
    </cfRule>
  </conditionalFormatting>
  <conditionalFormatting sqref="H24">
    <cfRule type="expression" dxfId="51" priority="50">
      <formula>ISERROR(MATCH(H24,Notenschema,0))</formula>
    </cfRule>
  </conditionalFormatting>
  <conditionalFormatting sqref="H25">
    <cfRule type="expression" dxfId="50" priority="47">
      <formula>H25&lt;1</formula>
    </cfRule>
  </conditionalFormatting>
  <conditionalFormatting sqref="H25">
    <cfRule type="expression" dxfId="49" priority="48">
      <formula>ISERROR(MATCH(H25,Notenschema,0))</formula>
    </cfRule>
  </conditionalFormatting>
  <conditionalFormatting sqref="H26">
    <cfRule type="expression" dxfId="48" priority="45">
      <formula>H26&lt;1</formula>
    </cfRule>
  </conditionalFormatting>
  <conditionalFormatting sqref="H26">
    <cfRule type="expression" dxfId="47" priority="46">
      <formula>ISERROR(MATCH(H26,Notenschema,0))</formula>
    </cfRule>
  </conditionalFormatting>
  <conditionalFormatting sqref="H27">
    <cfRule type="expression" dxfId="46" priority="43">
      <formula>H27&lt;1</formula>
    </cfRule>
  </conditionalFormatting>
  <conditionalFormatting sqref="H27">
    <cfRule type="expression" dxfId="45" priority="44">
      <formula>ISERROR(MATCH(H27,Notenschema,0))</formula>
    </cfRule>
  </conditionalFormatting>
  <conditionalFormatting sqref="H28">
    <cfRule type="expression" dxfId="44" priority="41">
      <formula>H28&lt;1</formula>
    </cfRule>
  </conditionalFormatting>
  <conditionalFormatting sqref="H28">
    <cfRule type="expression" dxfId="43" priority="42">
      <formula>ISERROR(MATCH(H28,Notenschema,0))</formula>
    </cfRule>
  </conditionalFormatting>
  <conditionalFormatting sqref="H31">
    <cfRule type="expression" dxfId="42" priority="39">
      <formula>H31&lt;1</formula>
    </cfRule>
  </conditionalFormatting>
  <conditionalFormatting sqref="H31">
    <cfRule type="expression" dxfId="41" priority="40">
      <formula>ISERROR(MATCH(H31,Notenschema,0))</formula>
    </cfRule>
  </conditionalFormatting>
  <conditionalFormatting sqref="H32">
    <cfRule type="expression" dxfId="40" priority="37">
      <formula>H32&lt;1</formula>
    </cfRule>
  </conditionalFormatting>
  <conditionalFormatting sqref="H32">
    <cfRule type="expression" dxfId="39" priority="38">
      <formula>ISERROR(MATCH(H32,Notenschema,0))</formula>
    </cfRule>
  </conditionalFormatting>
  <conditionalFormatting sqref="H33">
    <cfRule type="expression" dxfId="38" priority="35">
      <formula>H33&lt;1</formula>
    </cfRule>
  </conditionalFormatting>
  <conditionalFormatting sqref="H33">
    <cfRule type="expression" dxfId="37" priority="36">
      <formula>ISERROR(MATCH(H33,Notenschema,0))</formula>
    </cfRule>
  </conditionalFormatting>
  <conditionalFormatting sqref="H36">
    <cfRule type="expression" dxfId="36" priority="33">
      <formula>H36&lt;1</formula>
    </cfRule>
  </conditionalFormatting>
  <conditionalFormatting sqref="H36">
    <cfRule type="expression" dxfId="35" priority="34">
      <formula>ISERROR(MATCH(H36,Notenschema,0))</formula>
    </cfRule>
  </conditionalFormatting>
  <conditionalFormatting sqref="H38">
    <cfRule type="expression" dxfId="34" priority="31">
      <formula>H38&lt;1</formula>
    </cfRule>
  </conditionalFormatting>
  <conditionalFormatting sqref="H38">
    <cfRule type="expression" dxfId="33" priority="32">
      <formula>ISERROR(MATCH(H38,Notenschema,0))</formula>
    </cfRule>
  </conditionalFormatting>
  <conditionalFormatting sqref="H39">
    <cfRule type="expression" dxfId="32" priority="29">
      <formula>H39&lt;1</formula>
    </cfRule>
  </conditionalFormatting>
  <conditionalFormatting sqref="H39">
    <cfRule type="expression" dxfId="31" priority="30">
      <formula>ISERROR(MATCH(H39,Notenschema,0))</formula>
    </cfRule>
  </conditionalFormatting>
  <conditionalFormatting sqref="H42">
    <cfRule type="expression" dxfId="30" priority="27">
      <formula>H42&lt;1</formula>
    </cfRule>
  </conditionalFormatting>
  <conditionalFormatting sqref="H42">
    <cfRule type="expression" dxfId="29" priority="28">
      <formula>ISERROR(MATCH(H42,Notenschema,0))</formula>
    </cfRule>
  </conditionalFormatting>
  <conditionalFormatting sqref="H43">
    <cfRule type="expression" dxfId="28" priority="25">
      <formula>H43&lt;1</formula>
    </cfRule>
  </conditionalFormatting>
  <conditionalFormatting sqref="H43">
    <cfRule type="expression" dxfId="27" priority="26">
      <formula>ISERROR(MATCH(H43,Notenschema,0))</formula>
    </cfRule>
  </conditionalFormatting>
  <conditionalFormatting sqref="H44">
    <cfRule type="expression" dxfId="26" priority="23">
      <formula>H44&lt;1</formula>
    </cfRule>
  </conditionalFormatting>
  <conditionalFormatting sqref="H44">
    <cfRule type="expression" dxfId="25" priority="24">
      <formula>ISERROR(MATCH(H44,Notenschema,0))</formula>
    </cfRule>
  </conditionalFormatting>
  <conditionalFormatting sqref="H45">
    <cfRule type="expression" dxfId="24" priority="21">
      <formula>H45&lt;1</formula>
    </cfRule>
  </conditionalFormatting>
  <conditionalFormatting sqref="H45">
    <cfRule type="expression" dxfId="23" priority="22">
      <formula>ISERROR(MATCH(H45,Notenschema,0))</formula>
    </cfRule>
  </conditionalFormatting>
  <conditionalFormatting sqref="H46">
    <cfRule type="expression" dxfId="22" priority="19">
      <formula>H46&lt;1</formula>
    </cfRule>
  </conditionalFormatting>
  <conditionalFormatting sqref="H46">
    <cfRule type="expression" dxfId="21" priority="20">
      <formula>ISERROR(MATCH(H46,Notenschema,0))</formula>
    </cfRule>
  </conditionalFormatting>
  <conditionalFormatting sqref="H47">
    <cfRule type="expression" dxfId="20" priority="17">
      <formula>H47&lt;1</formula>
    </cfRule>
  </conditionalFormatting>
  <conditionalFormatting sqref="H47">
    <cfRule type="expression" dxfId="19" priority="18">
      <formula>ISERROR(MATCH(H47,Notenschema,0))</formula>
    </cfRule>
  </conditionalFormatting>
  <conditionalFormatting sqref="H49">
    <cfRule type="expression" dxfId="18" priority="15">
      <formula>H49&lt;1</formula>
    </cfRule>
  </conditionalFormatting>
  <conditionalFormatting sqref="H49">
    <cfRule type="expression" dxfId="17" priority="16">
      <formula>ISERROR(MATCH(H49,Notenschema,0))</formula>
    </cfRule>
  </conditionalFormatting>
  <conditionalFormatting sqref="H52">
    <cfRule type="expression" dxfId="16" priority="13">
      <formula>H52&lt;1</formula>
    </cfRule>
  </conditionalFormatting>
  <conditionalFormatting sqref="H52">
    <cfRule type="expression" dxfId="15" priority="14">
      <formula>ISERROR(MATCH(H52,Notenschema,0))</formula>
    </cfRule>
  </conditionalFormatting>
  <conditionalFormatting sqref="H53">
    <cfRule type="expression" dxfId="14" priority="11">
      <formula>H53&lt;1</formula>
    </cfRule>
  </conditionalFormatting>
  <conditionalFormatting sqref="H53">
    <cfRule type="expression" dxfId="13" priority="12">
      <formula>ISERROR(MATCH(H53,Notenschema,0))</formula>
    </cfRule>
  </conditionalFormatting>
  <conditionalFormatting sqref="H54">
    <cfRule type="expression" dxfId="12" priority="9">
      <formula>H54&lt;1</formula>
    </cfRule>
  </conditionalFormatting>
  <conditionalFormatting sqref="H54">
    <cfRule type="expression" dxfId="11" priority="10">
      <formula>ISERROR(MATCH(H54,Notenschema,0))</formula>
    </cfRule>
  </conditionalFormatting>
  <conditionalFormatting sqref="H56">
    <cfRule type="expression" dxfId="10" priority="7">
      <formula>H56&lt;1</formula>
    </cfRule>
  </conditionalFormatting>
  <conditionalFormatting sqref="H56">
    <cfRule type="expression" dxfId="9" priority="8">
      <formula>ISERROR(MATCH(H56,Notenschema,0))</formula>
    </cfRule>
  </conditionalFormatting>
  <conditionalFormatting sqref="H57">
    <cfRule type="expression" dxfId="8" priority="5">
      <formula>H57&lt;1</formula>
    </cfRule>
  </conditionalFormatting>
  <conditionalFormatting sqref="H57">
    <cfRule type="expression" dxfId="7" priority="6">
      <formula>ISERROR(MATCH(H57,Notenschema,0))</formula>
    </cfRule>
  </conditionalFormatting>
  <conditionalFormatting sqref="H58">
    <cfRule type="expression" dxfId="6" priority="3">
      <formula>H58&lt;1</formula>
    </cfRule>
  </conditionalFormatting>
  <conditionalFormatting sqref="H58">
    <cfRule type="expression" dxfId="5" priority="4">
      <formula>ISERROR(MATCH(H58,Notenschema,0))</formula>
    </cfRule>
  </conditionalFormatting>
  <conditionalFormatting sqref="K12:K58">
    <cfRule type="expression" dxfId="4" priority="2">
      <formula>AND(H12&gt;0,ISERROR(MATCH(H12,Notenschema,0)))</formula>
    </cfRule>
  </conditionalFormatting>
  <conditionalFormatting sqref="K59">
    <cfRule type="expression" dxfId="3" priority="1">
      <formula>H59&lt;&gt;""</formula>
    </cfRule>
  </conditionalFormatting>
  <dataValidations count="2">
    <dataValidation type="list" allowBlank="1" showInputMessage="1" showErrorMessage="1" sqref="H50 H10 H18 H16 H21 H30 H35 H41 H61:H63">
      <formula1>"bestanden,offen"</formula1>
    </dataValidation>
    <dataValidation type="decimal" allowBlank="1" showInputMessage="1" showErrorMessage="1" sqref="G69 G71 H42:H49 H11:H15 H19 H22:H28 H31:H33 H36:H39 H51:H60">
      <formula1>1</formula1>
      <formula2>4</formula2>
    </dataValidation>
  </dataValidations>
  <pageMargins left="0.70866141732283472" right="0.70866141732283472" top="0.59055118110236227" bottom="0.59055118110236227" header="0.31496062992125984" footer="0.31496062992125984"/>
  <pageSetup paperSize="9" scale="7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workbookViewId="0">
      <pane ySplit="4" topLeftCell="A5" activePane="bottomLeft" state="frozen"/>
      <selection pane="bottomLeft" activeCell="G72" sqref="G72"/>
    </sheetView>
  </sheetViews>
  <sheetFormatPr baseColWidth="10" defaultRowHeight="15" x14ac:dyDescent="0.25"/>
  <cols>
    <col min="1" max="1" width="7" style="38" customWidth="1"/>
    <col min="2" max="5" width="11.42578125" style="38"/>
    <col min="6" max="6" width="14" style="38" customWidth="1"/>
    <col min="7" max="7" width="7.28515625" style="38" customWidth="1"/>
    <col min="8" max="11" width="11.42578125" style="38"/>
    <col min="12" max="13" width="11.42578125" style="38" hidden="1" customWidth="1"/>
    <col min="14" max="16384" width="11.42578125" style="38"/>
  </cols>
  <sheetData>
    <row r="1" spans="1:12" ht="18" x14ac:dyDescent="0.25">
      <c r="A1" s="36" t="s">
        <v>0</v>
      </c>
      <c r="B1" s="36"/>
      <c r="C1" s="37"/>
      <c r="D1" s="37"/>
      <c r="E1" s="37"/>
      <c r="F1" s="37"/>
      <c r="G1" s="37"/>
      <c r="H1" s="37"/>
      <c r="I1" s="37"/>
      <c r="J1" s="37"/>
    </row>
    <row r="2" spans="1:12" x14ac:dyDescent="0.25">
      <c r="A2" s="1" t="s">
        <v>1</v>
      </c>
      <c r="B2" s="1"/>
      <c r="C2" s="2"/>
      <c r="D2" s="2"/>
      <c r="E2" s="2"/>
      <c r="F2" s="2"/>
      <c r="G2" s="2"/>
      <c r="H2" s="2"/>
      <c r="I2" s="3"/>
      <c r="J2" s="3"/>
    </row>
    <row r="3" spans="1:12" x14ac:dyDescent="0.25">
      <c r="A3" s="1" t="s">
        <v>128</v>
      </c>
      <c r="B3" s="1"/>
      <c r="C3" s="2"/>
      <c r="D3" s="2"/>
      <c r="E3" s="2"/>
      <c r="F3" s="2"/>
      <c r="G3" s="2"/>
      <c r="H3" s="2"/>
      <c r="I3" s="3"/>
      <c r="J3" s="3"/>
    </row>
    <row r="4" spans="1:12" x14ac:dyDescent="0.25">
      <c r="A4" s="1" t="s">
        <v>185</v>
      </c>
      <c r="B4" s="1"/>
      <c r="C4" s="2"/>
      <c r="D4" s="2"/>
      <c r="E4" s="2"/>
      <c r="F4" s="2"/>
      <c r="G4" s="2"/>
      <c r="H4" s="2"/>
      <c r="I4" s="3"/>
      <c r="J4" s="3"/>
    </row>
    <row r="5" spans="1:12" x14ac:dyDescent="0.25">
      <c r="A5" s="2"/>
      <c r="B5" s="2"/>
      <c r="C5" s="2"/>
      <c r="D5" s="2"/>
      <c r="E5" s="2"/>
      <c r="F5" s="2"/>
      <c r="G5" s="2"/>
      <c r="H5" s="2"/>
      <c r="I5" s="3"/>
      <c r="J5" s="3"/>
    </row>
    <row r="6" spans="1:12" x14ac:dyDescent="0.25">
      <c r="A6" s="28"/>
      <c r="B6" s="28"/>
      <c r="C6" s="28"/>
      <c r="D6" s="42"/>
      <c r="E6" s="42"/>
      <c r="F6" s="2"/>
      <c r="G6" s="39"/>
      <c r="H6" s="4"/>
      <c r="I6" s="40"/>
      <c r="J6" s="3"/>
    </row>
    <row r="7" spans="1:12" x14ac:dyDescent="0.25">
      <c r="A7" s="6" t="s">
        <v>2</v>
      </c>
      <c r="B7" s="6"/>
      <c r="C7" s="2"/>
      <c r="D7" s="2"/>
      <c r="E7" s="2"/>
      <c r="F7" s="2"/>
      <c r="G7" s="6"/>
      <c r="H7" s="5" t="s">
        <v>3</v>
      </c>
      <c r="I7" s="6"/>
      <c r="J7" s="3"/>
    </row>
    <row r="8" spans="1:12" x14ac:dyDescent="0.25">
      <c r="A8" s="2"/>
      <c r="B8" s="2"/>
      <c r="C8" s="1"/>
      <c r="D8" s="2"/>
      <c r="E8" s="2"/>
      <c r="F8" s="2"/>
      <c r="G8" s="2"/>
      <c r="H8" s="2"/>
      <c r="I8" s="3"/>
      <c r="J8" s="3"/>
    </row>
    <row r="9" spans="1:12" x14ac:dyDescent="0.25">
      <c r="A9" s="7" t="s">
        <v>4</v>
      </c>
      <c r="B9" s="31" t="s">
        <v>36</v>
      </c>
      <c r="C9" s="65" t="s">
        <v>5</v>
      </c>
      <c r="D9" s="66"/>
      <c r="E9" s="66"/>
      <c r="F9" s="66"/>
      <c r="G9" s="43" t="s">
        <v>7</v>
      </c>
      <c r="H9" s="7" t="s">
        <v>6</v>
      </c>
      <c r="I9" s="7" t="s">
        <v>64</v>
      </c>
      <c r="J9" s="7" t="s">
        <v>8</v>
      </c>
      <c r="L9" s="52" t="s">
        <v>127</v>
      </c>
    </row>
    <row r="10" spans="1:12" x14ac:dyDescent="0.25">
      <c r="A10" s="9">
        <v>1</v>
      </c>
      <c r="B10" s="32" t="s">
        <v>51</v>
      </c>
      <c r="C10" s="50" t="s">
        <v>53</v>
      </c>
      <c r="D10" s="51"/>
      <c r="E10" s="51"/>
      <c r="F10" s="51"/>
      <c r="G10" s="44">
        <v>2</v>
      </c>
      <c r="H10" s="8" t="s">
        <v>34</v>
      </c>
      <c r="I10" s="9" t="str">
        <f>IF(H10="bestanden",G10,"")</f>
        <v/>
      </c>
      <c r="J10" s="27"/>
    </row>
    <row r="11" spans="1:12" x14ac:dyDescent="0.25">
      <c r="A11" s="9">
        <v>2</v>
      </c>
      <c r="B11" s="32" t="s">
        <v>52</v>
      </c>
      <c r="C11" s="50" t="s">
        <v>50</v>
      </c>
      <c r="D11" s="51"/>
      <c r="E11" s="51"/>
      <c r="F11" s="51"/>
      <c r="G11" s="44">
        <v>6</v>
      </c>
      <c r="H11" s="48"/>
      <c r="I11" s="9"/>
      <c r="J11" s="55">
        <f>IFERROR(ROUNDDOWN((H12*G12+H13*G13)/SUM(I12:I13),1)*SUM(I12:I13),0)</f>
        <v>0</v>
      </c>
      <c r="L11" s="38">
        <f>SUM(I12:I13)</f>
        <v>0</v>
      </c>
    </row>
    <row r="12" spans="1:12" x14ac:dyDescent="0.25">
      <c r="A12" s="9"/>
      <c r="B12" s="32" t="s">
        <v>38</v>
      </c>
      <c r="C12" s="50" t="s">
        <v>39</v>
      </c>
      <c r="D12" s="51"/>
      <c r="E12" s="51"/>
      <c r="F12" s="51"/>
      <c r="G12" s="44">
        <v>2</v>
      </c>
      <c r="H12" s="8"/>
      <c r="I12" s="9" t="str">
        <f>IF(H12&lt;1,"",G12)</f>
        <v/>
      </c>
      <c r="J12" s="55"/>
      <c r="K12" s="58" t="s">
        <v>191</v>
      </c>
    </row>
    <row r="13" spans="1:12" x14ac:dyDescent="0.25">
      <c r="A13" s="9"/>
      <c r="B13" s="32" t="s">
        <v>40</v>
      </c>
      <c r="C13" s="50" t="s">
        <v>41</v>
      </c>
      <c r="D13" s="51"/>
      <c r="E13" s="51"/>
      <c r="F13" s="51"/>
      <c r="G13" s="44">
        <v>4</v>
      </c>
      <c r="H13" s="8"/>
      <c r="I13" s="9" t="str">
        <f>IF(H13&lt;1,"",G13)</f>
        <v/>
      </c>
      <c r="J13" s="55"/>
      <c r="K13" s="58" t="s">
        <v>191</v>
      </c>
    </row>
    <row r="14" spans="1:12" x14ac:dyDescent="0.25">
      <c r="A14" s="9">
        <v>3</v>
      </c>
      <c r="B14" s="32" t="s">
        <v>56</v>
      </c>
      <c r="C14" s="50" t="s">
        <v>9</v>
      </c>
      <c r="D14" s="51"/>
      <c r="E14" s="51"/>
      <c r="F14" s="51"/>
      <c r="G14" s="44">
        <v>7</v>
      </c>
      <c r="H14" s="48"/>
      <c r="I14" s="9"/>
      <c r="J14" s="55">
        <f>H15*SUM(I15:I16)</f>
        <v>0</v>
      </c>
      <c r="K14" s="58"/>
      <c r="L14" s="38">
        <f>IF(H15&gt;0,SUM(I15:I16),0)</f>
        <v>0</v>
      </c>
    </row>
    <row r="15" spans="1:12" x14ac:dyDescent="0.25">
      <c r="A15" s="9"/>
      <c r="B15" s="32" t="s">
        <v>42</v>
      </c>
      <c r="C15" s="50" t="s">
        <v>57</v>
      </c>
      <c r="D15" s="51"/>
      <c r="E15" s="51"/>
      <c r="F15" s="51"/>
      <c r="G15" s="44">
        <v>5</v>
      </c>
      <c r="H15" s="8"/>
      <c r="I15" s="9" t="str">
        <f t="shared" ref="I15:I46" si="0">IF(H15&lt;1,"",G15)</f>
        <v/>
      </c>
      <c r="J15" s="55"/>
      <c r="K15" s="58" t="s">
        <v>191</v>
      </c>
    </row>
    <row r="16" spans="1:12" x14ac:dyDescent="0.25">
      <c r="A16" s="9"/>
      <c r="B16" s="32" t="s">
        <v>59</v>
      </c>
      <c r="C16" s="50" t="s">
        <v>58</v>
      </c>
      <c r="D16" s="51"/>
      <c r="E16" s="51"/>
      <c r="F16" s="51"/>
      <c r="G16" s="44">
        <v>2</v>
      </c>
      <c r="H16" s="8" t="s">
        <v>34</v>
      </c>
      <c r="I16" s="9" t="str">
        <f>IF(H16&lt;&gt;"bestanden","",G16)</f>
        <v/>
      </c>
      <c r="J16" s="55"/>
      <c r="K16" s="58"/>
    </row>
    <row r="17" spans="1:12" x14ac:dyDescent="0.25">
      <c r="A17" s="9">
        <v>4</v>
      </c>
      <c r="B17" s="32" t="s">
        <v>60</v>
      </c>
      <c r="C17" s="50" t="s">
        <v>61</v>
      </c>
      <c r="D17" s="51"/>
      <c r="E17" s="51"/>
      <c r="F17" s="51"/>
      <c r="G17" s="44">
        <v>5</v>
      </c>
      <c r="H17" s="48"/>
      <c r="I17" s="9"/>
      <c r="J17" s="55">
        <f>H19*SUM(I18:I19)</f>
        <v>0</v>
      </c>
      <c r="K17" s="58"/>
      <c r="L17" s="38">
        <f>IF(H19&gt;0,SUM(I18:I19),0)</f>
        <v>0</v>
      </c>
    </row>
    <row r="18" spans="1:12" x14ac:dyDescent="0.25">
      <c r="A18" s="9"/>
      <c r="B18" s="32" t="s">
        <v>62</v>
      </c>
      <c r="C18" s="50" t="s">
        <v>63</v>
      </c>
      <c r="D18" s="51"/>
      <c r="E18" s="51"/>
      <c r="F18" s="51"/>
      <c r="G18" s="44">
        <v>2</v>
      </c>
      <c r="H18" s="8" t="s">
        <v>34</v>
      </c>
      <c r="I18" s="9" t="str">
        <f>IF(H18="offen","",G18)</f>
        <v/>
      </c>
      <c r="J18" s="55"/>
      <c r="K18" s="58"/>
    </row>
    <row r="19" spans="1:12" x14ac:dyDescent="0.25">
      <c r="A19" s="9"/>
      <c r="B19" s="32" t="s">
        <v>43</v>
      </c>
      <c r="C19" s="50" t="s">
        <v>44</v>
      </c>
      <c r="D19" s="51"/>
      <c r="E19" s="51"/>
      <c r="F19" s="51"/>
      <c r="G19" s="44">
        <v>3</v>
      </c>
      <c r="H19" s="8"/>
      <c r="I19" s="9" t="str">
        <f t="shared" si="0"/>
        <v/>
      </c>
      <c r="J19" s="55"/>
      <c r="K19" s="58" t="s">
        <v>191</v>
      </c>
    </row>
    <row r="20" spans="1:12" x14ac:dyDescent="0.25">
      <c r="A20" s="9">
        <v>5</v>
      </c>
      <c r="B20" s="46" t="s">
        <v>65</v>
      </c>
      <c r="C20" s="50" t="s">
        <v>46</v>
      </c>
      <c r="D20" s="51"/>
      <c r="E20" s="51"/>
      <c r="F20" s="51"/>
      <c r="G20" s="44">
        <v>6</v>
      </c>
      <c r="H20" s="48"/>
      <c r="I20" s="9"/>
      <c r="J20" s="55">
        <f>H22*SUM(I21:I22)</f>
        <v>0</v>
      </c>
      <c r="K20" s="58"/>
      <c r="L20" s="38">
        <f>IF(H22&gt;0,SUM(I21:I22),0)</f>
        <v>0</v>
      </c>
    </row>
    <row r="21" spans="1:12" x14ac:dyDescent="0.25">
      <c r="A21" s="9"/>
      <c r="B21" s="46" t="s">
        <v>66</v>
      </c>
      <c r="C21" s="50" t="s">
        <v>67</v>
      </c>
      <c r="D21" s="51"/>
      <c r="E21" s="51"/>
      <c r="F21" s="51"/>
      <c r="G21" s="44">
        <v>2</v>
      </c>
      <c r="H21" s="8" t="s">
        <v>34</v>
      </c>
      <c r="I21" s="9" t="str">
        <f>IF(H21="offen","",G21)</f>
        <v/>
      </c>
      <c r="J21" s="55"/>
      <c r="K21" s="58"/>
    </row>
    <row r="22" spans="1:12" x14ac:dyDescent="0.25">
      <c r="A22" s="9"/>
      <c r="B22" s="46" t="s">
        <v>45</v>
      </c>
      <c r="C22" s="50" t="s">
        <v>68</v>
      </c>
      <c r="D22" s="51"/>
      <c r="E22" s="51"/>
      <c r="F22" s="51"/>
      <c r="G22" s="44">
        <v>4</v>
      </c>
      <c r="H22" s="8"/>
      <c r="I22" s="9" t="str">
        <f t="shared" si="0"/>
        <v/>
      </c>
      <c r="J22" s="55"/>
      <c r="K22" s="58" t="s">
        <v>191</v>
      </c>
    </row>
    <row r="23" spans="1:12" x14ac:dyDescent="0.25">
      <c r="A23" s="9">
        <v>6</v>
      </c>
      <c r="B23" s="47" t="s">
        <v>69</v>
      </c>
      <c r="C23" s="50" t="s">
        <v>10</v>
      </c>
      <c r="D23" s="51"/>
      <c r="E23" s="51"/>
      <c r="F23" s="51"/>
      <c r="G23" s="44">
        <v>6</v>
      </c>
      <c r="H23" s="48"/>
      <c r="I23" s="9"/>
      <c r="J23" s="55">
        <f>IFERROR(ROUNDDOWN((H24*G24+H25*G25)/SUM(I24:I25),1)*SUM(I24:I25),0)</f>
        <v>0</v>
      </c>
      <c r="K23" s="58"/>
      <c r="L23" s="38">
        <f>SUM(I24:I25)</f>
        <v>0</v>
      </c>
    </row>
    <row r="24" spans="1:12" x14ac:dyDescent="0.25">
      <c r="A24" s="9"/>
      <c r="B24" s="32" t="s">
        <v>47</v>
      </c>
      <c r="C24" s="50" t="s">
        <v>48</v>
      </c>
      <c r="D24" s="51"/>
      <c r="E24" s="51"/>
      <c r="F24" s="51"/>
      <c r="G24" s="44">
        <v>4</v>
      </c>
      <c r="H24" s="8"/>
      <c r="I24" s="9" t="str">
        <f t="shared" si="0"/>
        <v/>
      </c>
      <c r="J24" s="55"/>
      <c r="K24" s="58" t="s">
        <v>191</v>
      </c>
    </row>
    <row r="25" spans="1:12" x14ac:dyDescent="0.25">
      <c r="A25" s="9"/>
      <c r="B25" s="32" t="s">
        <v>186</v>
      </c>
      <c r="C25" s="50" t="s">
        <v>49</v>
      </c>
      <c r="D25" s="51"/>
      <c r="E25" s="51"/>
      <c r="F25" s="51"/>
      <c r="G25" s="44">
        <v>2</v>
      </c>
      <c r="H25" s="8"/>
      <c r="I25" s="9" t="str">
        <f t="shared" si="0"/>
        <v/>
      </c>
      <c r="J25" s="55"/>
      <c r="K25" s="58" t="s">
        <v>191</v>
      </c>
    </row>
    <row r="26" spans="1:12" x14ac:dyDescent="0.25">
      <c r="A26" s="9">
        <v>7</v>
      </c>
      <c r="B26" s="32" t="s">
        <v>70</v>
      </c>
      <c r="C26" s="50" t="s">
        <v>11</v>
      </c>
      <c r="D26" s="51"/>
      <c r="E26" s="51"/>
      <c r="F26" s="51"/>
      <c r="G26" s="44">
        <v>5</v>
      </c>
      <c r="H26" s="8"/>
      <c r="I26" s="9" t="str">
        <f t="shared" si="0"/>
        <v/>
      </c>
      <c r="J26" s="55">
        <f>H26*G26</f>
        <v>0</v>
      </c>
      <c r="K26" s="58" t="s">
        <v>191</v>
      </c>
      <c r="L26" s="38" t="str">
        <f>I26</f>
        <v/>
      </c>
    </row>
    <row r="27" spans="1:12" x14ac:dyDescent="0.25">
      <c r="A27" s="9">
        <v>8</v>
      </c>
      <c r="B27" s="32" t="s">
        <v>72</v>
      </c>
      <c r="C27" s="50" t="s">
        <v>71</v>
      </c>
      <c r="D27" s="51"/>
      <c r="E27" s="51"/>
      <c r="F27" s="51"/>
      <c r="G27" s="44">
        <v>5</v>
      </c>
      <c r="H27" s="8"/>
      <c r="I27" s="9" t="str">
        <f t="shared" si="0"/>
        <v/>
      </c>
      <c r="J27" s="55">
        <f>H27*G27</f>
        <v>0</v>
      </c>
      <c r="K27" s="58" t="s">
        <v>191</v>
      </c>
      <c r="L27" s="38" t="str">
        <f t="shared" ref="L27:L28" si="1">I27</f>
        <v/>
      </c>
    </row>
    <row r="28" spans="1:12" x14ac:dyDescent="0.25">
      <c r="A28" s="9">
        <v>9</v>
      </c>
      <c r="B28" s="32" t="s">
        <v>73</v>
      </c>
      <c r="C28" s="50" t="s">
        <v>35</v>
      </c>
      <c r="D28" s="51"/>
      <c r="E28" s="51"/>
      <c r="F28" s="51"/>
      <c r="G28" s="44">
        <v>6</v>
      </c>
      <c r="H28" s="8"/>
      <c r="I28" s="9" t="str">
        <f t="shared" si="0"/>
        <v/>
      </c>
      <c r="J28" s="55">
        <f>H28*G28</f>
        <v>0</v>
      </c>
      <c r="K28" s="58" t="s">
        <v>191</v>
      </c>
      <c r="L28" s="38" t="str">
        <f t="shared" si="1"/>
        <v/>
      </c>
    </row>
    <row r="29" spans="1:12" x14ac:dyDescent="0.25">
      <c r="A29" s="9">
        <v>10</v>
      </c>
      <c r="B29" s="32" t="s">
        <v>74</v>
      </c>
      <c r="C29" s="50" t="s">
        <v>77</v>
      </c>
      <c r="D29" s="51"/>
      <c r="E29" s="51"/>
      <c r="F29" s="51"/>
      <c r="G29" s="44">
        <v>6</v>
      </c>
      <c r="H29" s="48"/>
      <c r="I29" s="9"/>
      <c r="J29" s="55">
        <f>H31*SUM(I30:I31)</f>
        <v>0</v>
      </c>
      <c r="K29" s="58"/>
      <c r="L29" s="38">
        <f>IF(H31&gt;0,SUM(I30:I31),0)</f>
        <v>0</v>
      </c>
    </row>
    <row r="30" spans="1:12" x14ac:dyDescent="0.25">
      <c r="A30" s="9"/>
      <c r="B30" s="32" t="s">
        <v>75</v>
      </c>
      <c r="C30" s="50" t="s">
        <v>78</v>
      </c>
      <c r="D30" s="51"/>
      <c r="E30" s="51"/>
      <c r="F30" s="51"/>
      <c r="G30" s="44">
        <v>2</v>
      </c>
      <c r="H30" s="8" t="s">
        <v>34</v>
      </c>
      <c r="I30" s="9" t="str">
        <f>IF(H30="offen","",G30)</f>
        <v/>
      </c>
      <c r="J30" s="55"/>
      <c r="K30" s="58"/>
    </row>
    <row r="31" spans="1:12" x14ac:dyDescent="0.25">
      <c r="A31" s="9"/>
      <c r="B31" s="32" t="s">
        <v>76</v>
      </c>
      <c r="C31" s="50" t="s">
        <v>77</v>
      </c>
      <c r="D31" s="51"/>
      <c r="E31" s="51"/>
      <c r="F31" s="51"/>
      <c r="G31" s="44">
        <v>4</v>
      </c>
      <c r="H31" s="8"/>
      <c r="I31" s="9" t="str">
        <f t="shared" ref="I31:I32" si="2">IF(H31&lt;1,"",G31)</f>
        <v/>
      </c>
      <c r="J31" s="55"/>
      <c r="K31" s="58" t="s">
        <v>191</v>
      </c>
    </row>
    <row r="32" spans="1:12" x14ac:dyDescent="0.25">
      <c r="A32" s="9">
        <v>11</v>
      </c>
      <c r="B32" s="32" t="s">
        <v>79</v>
      </c>
      <c r="C32" s="50" t="s">
        <v>80</v>
      </c>
      <c r="D32" s="51"/>
      <c r="E32" s="51"/>
      <c r="F32" s="51"/>
      <c r="G32" s="44">
        <v>5</v>
      </c>
      <c r="H32" s="8"/>
      <c r="I32" s="9" t="str">
        <f t="shared" si="2"/>
        <v/>
      </c>
      <c r="J32" s="55">
        <f>H32*G32</f>
        <v>0</v>
      </c>
      <c r="K32" s="58" t="s">
        <v>191</v>
      </c>
      <c r="L32" s="38" t="str">
        <f>I32</f>
        <v/>
      </c>
    </row>
    <row r="33" spans="1:12" x14ac:dyDescent="0.25">
      <c r="A33" s="9">
        <v>13</v>
      </c>
      <c r="B33" s="32" t="s">
        <v>82</v>
      </c>
      <c r="C33" s="50" t="s">
        <v>13</v>
      </c>
      <c r="D33" s="51"/>
      <c r="E33" s="51"/>
      <c r="F33" s="51"/>
      <c r="G33" s="44">
        <v>6</v>
      </c>
      <c r="H33" s="48"/>
      <c r="I33" s="9"/>
      <c r="J33" s="55">
        <f>H35*SUM(I34:I35)</f>
        <v>0</v>
      </c>
      <c r="K33" s="58"/>
      <c r="L33" s="38">
        <f>IF(H35&gt;0,SUM(I34:I35),0)</f>
        <v>0</v>
      </c>
    </row>
    <row r="34" spans="1:12" x14ac:dyDescent="0.25">
      <c r="A34" s="9"/>
      <c r="B34" s="32" t="s">
        <v>83</v>
      </c>
      <c r="C34" s="50" t="s">
        <v>85</v>
      </c>
      <c r="D34" s="51"/>
      <c r="E34" s="51"/>
      <c r="F34" s="51"/>
      <c r="G34" s="44">
        <v>2</v>
      </c>
      <c r="H34" s="8" t="s">
        <v>34</v>
      </c>
      <c r="I34" s="9" t="str">
        <f>IF(H34="offen","",G34)</f>
        <v/>
      </c>
      <c r="J34" s="55"/>
      <c r="K34" s="58"/>
    </row>
    <row r="35" spans="1:12" x14ac:dyDescent="0.25">
      <c r="A35" s="9"/>
      <c r="B35" s="32" t="s">
        <v>84</v>
      </c>
      <c r="C35" s="50" t="s">
        <v>86</v>
      </c>
      <c r="D35" s="51"/>
      <c r="E35" s="51"/>
      <c r="F35" s="51"/>
      <c r="G35" s="44">
        <v>4</v>
      </c>
      <c r="H35" s="8"/>
      <c r="I35" s="9" t="str">
        <f t="shared" ref="I35" si="3">IF(H35&lt;1,"",G35)</f>
        <v/>
      </c>
      <c r="J35" s="55"/>
      <c r="K35" s="58" t="s">
        <v>191</v>
      </c>
    </row>
    <row r="36" spans="1:12" x14ac:dyDescent="0.25">
      <c r="A36" s="9">
        <v>14</v>
      </c>
      <c r="B36" s="32" t="s">
        <v>87</v>
      </c>
      <c r="C36" s="50" t="s">
        <v>14</v>
      </c>
      <c r="D36" s="51"/>
      <c r="E36" s="51"/>
      <c r="F36" s="51"/>
      <c r="G36" s="44">
        <v>8</v>
      </c>
      <c r="H36" s="48"/>
      <c r="I36" s="9"/>
      <c r="J36" s="55">
        <f>IFERROR(ROUNDDOWN((H37*G37+H38*G38)/SUM(I37:I38),1)*SUM(I37:I38),0)</f>
        <v>0</v>
      </c>
      <c r="K36" s="58"/>
      <c r="L36" s="38">
        <f>SUM(I37:I38)</f>
        <v>0</v>
      </c>
    </row>
    <row r="37" spans="1:12" x14ac:dyDescent="0.25">
      <c r="A37" s="9"/>
      <c r="B37" s="32" t="s">
        <v>88</v>
      </c>
      <c r="C37" s="50" t="s">
        <v>90</v>
      </c>
      <c r="D37" s="51"/>
      <c r="E37" s="51"/>
      <c r="F37" s="51"/>
      <c r="G37" s="44">
        <v>6</v>
      </c>
      <c r="H37" s="8"/>
      <c r="I37" s="9" t="str">
        <f t="shared" ref="I37:I38" si="4">IF(H37&lt;1,"",G37)</f>
        <v/>
      </c>
      <c r="J37" s="55"/>
      <c r="K37" s="58" t="s">
        <v>191</v>
      </c>
    </row>
    <row r="38" spans="1:12" x14ac:dyDescent="0.25">
      <c r="A38" s="9"/>
      <c r="B38" s="32" t="s">
        <v>89</v>
      </c>
      <c r="C38" s="50" t="s">
        <v>91</v>
      </c>
      <c r="D38" s="51"/>
      <c r="E38" s="51"/>
      <c r="F38" s="51"/>
      <c r="G38" s="44">
        <v>2</v>
      </c>
      <c r="H38" s="8"/>
      <c r="I38" s="9" t="str">
        <f t="shared" si="4"/>
        <v/>
      </c>
      <c r="J38" s="55"/>
      <c r="K38" s="58" t="s">
        <v>191</v>
      </c>
    </row>
    <row r="39" spans="1:12" x14ac:dyDescent="0.25">
      <c r="A39" s="9">
        <v>15</v>
      </c>
      <c r="B39" s="32" t="s">
        <v>92</v>
      </c>
      <c r="C39" s="50" t="s">
        <v>15</v>
      </c>
      <c r="D39" s="51"/>
      <c r="E39" s="51"/>
      <c r="F39" s="51"/>
      <c r="G39" s="44">
        <v>9</v>
      </c>
      <c r="H39" s="48"/>
      <c r="I39" s="9"/>
      <c r="J39" s="55">
        <f>H41*SUM(I40:I41)</f>
        <v>0</v>
      </c>
      <c r="K39" s="58"/>
      <c r="L39" s="38">
        <f>IF(H41&gt;0,SUM(I40:I41),0)</f>
        <v>0</v>
      </c>
    </row>
    <row r="40" spans="1:12" x14ac:dyDescent="0.25">
      <c r="A40" s="9"/>
      <c r="B40" s="32" t="s">
        <v>93</v>
      </c>
      <c r="C40" s="50" t="s">
        <v>95</v>
      </c>
      <c r="D40" s="51"/>
      <c r="E40" s="51"/>
      <c r="F40" s="51"/>
      <c r="G40" s="44">
        <v>2</v>
      </c>
      <c r="H40" s="8" t="s">
        <v>34</v>
      </c>
      <c r="I40" s="9" t="str">
        <f>IF(H40="offen","",G40)</f>
        <v/>
      </c>
      <c r="J40" s="55"/>
      <c r="K40" s="58"/>
    </row>
    <row r="41" spans="1:12" x14ac:dyDescent="0.25">
      <c r="A41" s="9"/>
      <c r="B41" s="32" t="s">
        <v>94</v>
      </c>
      <c r="C41" s="50" t="s">
        <v>15</v>
      </c>
      <c r="D41" s="51"/>
      <c r="E41" s="51"/>
      <c r="F41" s="51"/>
      <c r="G41" s="44">
        <v>7</v>
      </c>
      <c r="H41" s="8"/>
      <c r="I41" s="9" t="str">
        <f t="shared" ref="I41" si="5">IF(H41&lt;1,"",G41)</f>
        <v/>
      </c>
      <c r="J41" s="55"/>
      <c r="K41" s="58" t="s">
        <v>191</v>
      </c>
    </row>
    <row r="42" spans="1:12" x14ac:dyDescent="0.25">
      <c r="A42" s="9">
        <v>16</v>
      </c>
      <c r="B42" s="32" t="s">
        <v>96</v>
      </c>
      <c r="C42" s="50" t="s">
        <v>16</v>
      </c>
      <c r="D42" s="51"/>
      <c r="E42" s="51"/>
      <c r="F42" s="51"/>
      <c r="G42" s="44">
        <v>5</v>
      </c>
      <c r="H42" s="8"/>
      <c r="I42" s="9" t="str">
        <f t="shared" si="0"/>
        <v/>
      </c>
      <c r="J42" s="55">
        <f>H42*G42</f>
        <v>0</v>
      </c>
      <c r="K42" s="58" t="s">
        <v>191</v>
      </c>
      <c r="L42" s="38" t="str">
        <f>I42</f>
        <v/>
      </c>
    </row>
    <row r="43" spans="1:12" x14ac:dyDescent="0.25">
      <c r="A43" s="9">
        <v>17</v>
      </c>
      <c r="B43" s="32" t="s">
        <v>98</v>
      </c>
      <c r="C43" s="50" t="s">
        <v>21</v>
      </c>
      <c r="D43" s="51"/>
      <c r="E43" s="51"/>
      <c r="F43" s="51"/>
      <c r="G43" s="44">
        <v>3</v>
      </c>
      <c r="H43" s="8"/>
      <c r="I43" s="9" t="str">
        <f t="shared" si="0"/>
        <v/>
      </c>
      <c r="J43" s="55">
        <f t="shared" ref="J43:J46" si="6">H43*G43</f>
        <v>0</v>
      </c>
      <c r="K43" s="58" t="s">
        <v>191</v>
      </c>
      <c r="L43" s="38" t="str">
        <f t="shared" ref="L43:L46" si="7">I43</f>
        <v/>
      </c>
    </row>
    <row r="44" spans="1:12" x14ac:dyDescent="0.25">
      <c r="A44" s="9">
        <v>18</v>
      </c>
      <c r="B44" s="32" t="s">
        <v>97</v>
      </c>
      <c r="C44" s="50" t="s">
        <v>22</v>
      </c>
      <c r="D44" s="51"/>
      <c r="E44" s="51"/>
      <c r="F44" s="51"/>
      <c r="G44" s="44">
        <v>5</v>
      </c>
      <c r="H44" s="8"/>
      <c r="I44" s="9" t="str">
        <f t="shared" si="0"/>
        <v/>
      </c>
      <c r="J44" s="55">
        <f t="shared" si="6"/>
        <v>0</v>
      </c>
      <c r="K44" s="58" t="s">
        <v>191</v>
      </c>
      <c r="L44" s="38" t="str">
        <f t="shared" si="7"/>
        <v/>
      </c>
    </row>
    <row r="45" spans="1:12" x14ac:dyDescent="0.25">
      <c r="A45" s="9">
        <v>19</v>
      </c>
      <c r="B45" s="32" t="s">
        <v>99</v>
      </c>
      <c r="C45" s="50" t="s">
        <v>17</v>
      </c>
      <c r="D45" s="51"/>
      <c r="E45" s="51"/>
      <c r="F45" s="51"/>
      <c r="G45" s="44">
        <v>6</v>
      </c>
      <c r="H45" s="8"/>
      <c r="I45" s="9" t="str">
        <f t="shared" si="0"/>
        <v/>
      </c>
      <c r="J45" s="55">
        <f t="shared" si="6"/>
        <v>0</v>
      </c>
      <c r="K45" s="58" t="s">
        <v>191</v>
      </c>
      <c r="L45" s="38" t="str">
        <f t="shared" si="7"/>
        <v/>
      </c>
    </row>
    <row r="46" spans="1:12" x14ac:dyDescent="0.25">
      <c r="A46" s="9">
        <v>20</v>
      </c>
      <c r="B46" s="32" t="s">
        <v>100</v>
      </c>
      <c r="C46" s="50" t="s">
        <v>18</v>
      </c>
      <c r="D46" s="51"/>
      <c r="E46" s="51"/>
      <c r="F46" s="51"/>
      <c r="G46" s="44">
        <v>5</v>
      </c>
      <c r="H46" s="8"/>
      <c r="I46" s="9" t="str">
        <f t="shared" si="0"/>
        <v/>
      </c>
      <c r="J46" s="55">
        <f t="shared" si="6"/>
        <v>0</v>
      </c>
      <c r="K46" s="58" t="s">
        <v>191</v>
      </c>
      <c r="L46" s="38" t="str">
        <f t="shared" si="7"/>
        <v/>
      </c>
    </row>
    <row r="47" spans="1:12" x14ac:dyDescent="0.25">
      <c r="A47" s="9">
        <v>21</v>
      </c>
      <c r="B47" s="32" t="s">
        <v>101</v>
      </c>
      <c r="C47" s="50" t="s">
        <v>19</v>
      </c>
      <c r="D47" s="51"/>
      <c r="E47" s="51"/>
      <c r="F47" s="51"/>
      <c r="G47" s="44">
        <v>8</v>
      </c>
      <c r="H47" s="48"/>
      <c r="I47" s="9"/>
      <c r="J47" s="55">
        <f>IFERROR(IF(SUM(I48:I50)=G47,ROUNDDOWN((H48*G48+H50*G50)/(G48+G50)*G47,1),ROUNDDOWN((H48*G48+H50*G50)/SUM(I48,I50),1)*SUM(I48,I50)),0)</f>
        <v>0</v>
      </c>
      <c r="K47" s="58"/>
      <c r="L47" s="38">
        <f>IF(SUM(I48:I50)&lt;G47,SUM(I48,I50),G47)</f>
        <v>0</v>
      </c>
    </row>
    <row r="48" spans="1:12" x14ac:dyDescent="0.25">
      <c r="A48" s="9"/>
      <c r="B48" s="32" t="s">
        <v>102</v>
      </c>
      <c r="C48" s="50" t="s">
        <v>104</v>
      </c>
      <c r="D48" s="51"/>
      <c r="E48" s="51"/>
      <c r="F48" s="51"/>
      <c r="G48" s="44">
        <v>4</v>
      </c>
      <c r="H48" s="8"/>
      <c r="I48" s="9" t="str">
        <f t="shared" ref="I48:I50" si="8">IF(H48&lt;1,"",G48)</f>
        <v/>
      </c>
      <c r="J48" s="55"/>
      <c r="K48" s="58" t="s">
        <v>191</v>
      </c>
    </row>
    <row r="49" spans="1:12" x14ac:dyDescent="0.25">
      <c r="A49" s="9"/>
      <c r="B49" s="32" t="s">
        <v>129</v>
      </c>
      <c r="C49" s="50" t="s">
        <v>103</v>
      </c>
      <c r="D49" s="51"/>
      <c r="E49" s="51"/>
      <c r="F49" s="51"/>
      <c r="G49" s="44">
        <v>2</v>
      </c>
      <c r="H49" s="8" t="s">
        <v>34</v>
      </c>
      <c r="I49" s="9" t="str">
        <f>IF(H49="offen","",G49)</f>
        <v/>
      </c>
      <c r="J49" s="55"/>
      <c r="K49" s="58"/>
    </row>
    <row r="50" spans="1:12" x14ac:dyDescent="0.25">
      <c r="A50" s="9"/>
      <c r="B50" s="32" t="s">
        <v>130</v>
      </c>
      <c r="C50" s="50" t="s">
        <v>131</v>
      </c>
      <c r="D50" s="51"/>
      <c r="E50" s="51"/>
      <c r="F50" s="51"/>
      <c r="G50" s="44">
        <v>2</v>
      </c>
      <c r="H50" s="8"/>
      <c r="I50" s="9" t="str">
        <f t="shared" si="8"/>
        <v/>
      </c>
      <c r="J50" s="55"/>
      <c r="K50" s="58" t="s">
        <v>191</v>
      </c>
    </row>
    <row r="51" spans="1:12" x14ac:dyDescent="0.25">
      <c r="A51" s="9">
        <v>22</v>
      </c>
      <c r="B51" s="32" t="s">
        <v>105</v>
      </c>
      <c r="C51" s="50" t="s">
        <v>20</v>
      </c>
      <c r="D51" s="51"/>
      <c r="E51" s="51"/>
      <c r="F51" s="51"/>
      <c r="G51" s="44">
        <v>8</v>
      </c>
      <c r="H51" s="48"/>
      <c r="I51" s="9"/>
      <c r="J51" s="55">
        <f>IFERROR(ROUNDDOWN((H52*G52+H53*G53)/SUM(I52:I53),1)*SUM(I52:I53),0)</f>
        <v>0</v>
      </c>
      <c r="K51" s="58"/>
      <c r="L51" s="38">
        <f>SUM(I52:I53)</f>
        <v>0</v>
      </c>
    </row>
    <row r="52" spans="1:12" x14ac:dyDescent="0.25">
      <c r="A52" s="9"/>
      <c r="B52" s="32" t="s">
        <v>106</v>
      </c>
      <c r="C52" s="50" t="s">
        <v>108</v>
      </c>
      <c r="D52" s="51"/>
      <c r="E52" s="51"/>
      <c r="F52" s="51"/>
      <c r="G52" s="44">
        <v>2</v>
      </c>
      <c r="H52" s="8"/>
      <c r="I52" s="9" t="str">
        <f t="shared" ref="I52:I54" si="9">IF(H52&lt;1,"",G52)</f>
        <v/>
      </c>
      <c r="J52" s="55"/>
      <c r="K52" s="58" t="s">
        <v>191</v>
      </c>
    </row>
    <row r="53" spans="1:12" x14ac:dyDescent="0.25">
      <c r="A53" s="9"/>
      <c r="B53" s="32" t="s">
        <v>107</v>
      </c>
      <c r="C53" s="50" t="s">
        <v>109</v>
      </c>
      <c r="D53" s="51"/>
      <c r="E53" s="51"/>
      <c r="F53" s="51"/>
      <c r="G53" s="44">
        <v>6</v>
      </c>
      <c r="H53" s="8"/>
      <c r="I53" s="9" t="str">
        <f t="shared" si="9"/>
        <v/>
      </c>
      <c r="J53" s="55"/>
      <c r="K53" s="58" t="s">
        <v>191</v>
      </c>
    </row>
    <row r="54" spans="1:12" x14ac:dyDescent="0.25">
      <c r="A54" s="9">
        <v>23</v>
      </c>
      <c r="B54" s="32" t="s">
        <v>132</v>
      </c>
      <c r="C54" s="50" t="s">
        <v>133</v>
      </c>
      <c r="D54" s="51"/>
      <c r="E54" s="51"/>
      <c r="F54" s="51"/>
      <c r="G54" s="44">
        <v>7</v>
      </c>
      <c r="H54" s="8"/>
      <c r="I54" s="9" t="str">
        <f t="shared" si="9"/>
        <v/>
      </c>
      <c r="J54" s="55">
        <f t="shared" ref="J54" si="10">H54*G54</f>
        <v>0</v>
      </c>
      <c r="K54" s="58" t="s">
        <v>191</v>
      </c>
      <c r="L54" s="38" t="str">
        <f t="shared" ref="L54" si="11">I54</f>
        <v/>
      </c>
    </row>
    <row r="55" spans="1:12" x14ac:dyDescent="0.25">
      <c r="A55" s="9">
        <v>24</v>
      </c>
      <c r="B55" s="32" t="s">
        <v>134</v>
      </c>
      <c r="C55" s="50" t="s">
        <v>135</v>
      </c>
      <c r="D55" s="51"/>
      <c r="E55" s="51"/>
      <c r="F55" s="51"/>
      <c r="G55" s="44">
        <v>4</v>
      </c>
      <c r="H55" s="48"/>
      <c r="I55" s="9"/>
      <c r="J55" s="55">
        <f>IFERROR(ROUNDDOWN((H56*G56+H57*G57)/SUM(I56:I57),1)*SUM(I56:I57),0)</f>
        <v>0</v>
      </c>
      <c r="K55" s="58"/>
      <c r="L55" s="38">
        <f>SUM(I56:I57)</f>
        <v>0</v>
      </c>
    </row>
    <row r="56" spans="1:12" x14ac:dyDescent="0.25">
      <c r="A56" s="9"/>
      <c r="B56" s="32" t="s">
        <v>136</v>
      </c>
      <c r="C56" s="50" t="s">
        <v>137</v>
      </c>
      <c r="D56" s="51"/>
      <c r="E56" s="51"/>
      <c r="F56" s="51"/>
      <c r="G56" s="44">
        <v>2</v>
      </c>
      <c r="H56" s="8"/>
      <c r="I56" s="9" t="str">
        <f t="shared" ref="I56:I61" si="12">IF(H56&lt;1,"",G56)</f>
        <v/>
      </c>
      <c r="J56" s="55"/>
      <c r="K56" s="58" t="s">
        <v>191</v>
      </c>
    </row>
    <row r="57" spans="1:12" x14ac:dyDescent="0.25">
      <c r="A57" s="9"/>
      <c r="B57" s="32" t="s">
        <v>138</v>
      </c>
      <c r="C57" s="50" t="s">
        <v>139</v>
      </c>
      <c r="D57" s="51"/>
      <c r="E57" s="51"/>
      <c r="F57" s="51"/>
      <c r="G57" s="44">
        <v>2</v>
      </c>
      <c r="H57" s="8"/>
      <c r="I57" s="9" t="str">
        <f t="shared" si="12"/>
        <v/>
      </c>
      <c r="J57" s="55"/>
      <c r="K57" s="58" t="s">
        <v>191</v>
      </c>
    </row>
    <row r="58" spans="1:12" x14ac:dyDescent="0.25">
      <c r="A58" s="9">
        <v>31</v>
      </c>
      <c r="B58" s="32" t="s">
        <v>113</v>
      </c>
      <c r="C58" s="50" t="s">
        <v>114</v>
      </c>
      <c r="D58" s="51"/>
      <c r="E58" s="51"/>
      <c r="F58" s="51"/>
      <c r="G58" s="44">
        <v>5</v>
      </c>
      <c r="H58" s="8"/>
      <c r="I58" s="9" t="str">
        <f t="shared" si="12"/>
        <v/>
      </c>
      <c r="J58" s="55">
        <f t="shared" ref="J58:J60" si="13">H58*G58</f>
        <v>0</v>
      </c>
      <c r="K58" s="58" t="s">
        <v>191</v>
      </c>
      <c r="L58" s="38" t="str">
        <f t="shared" ref="L58:L60" si="14">I58</f>
        <v/>
      </c>
    </row>
    <row r="59" spans="1:12" x14ac:dyDescent="0.25">
      <c r="A59" s="9">
        <v>37</v>
      </c>
      <c r="B59" s="32" t="s">
        <v>118</v>
      </c>
      <c r="C59" s="50" t="s">
        <v>23</v>
      </c>
      <c r="D59" s="41"/>
      <c r="E59" s="41"/>
      <c r="F59" s="41"/>
      <c r="G59" s="45">
        <v>5</v>
      </c>
      <c r="H59" s="8"/>
      <c r="I59" s="9" t="str">
        <f t="shared" si="12"/>
        <v/>
      </c>
      <c r="J59" s="55">
        <f t="shared" si="13"/>
        <v>0</v>
      </c>
      <c r="K59" s="58" t="s">
        <v>191</v>
      </c>
      <c r="L59" s="38" t="str">
        <f t="shared" si="14"/>
        <v/>
      </c>
    </row>
    <row r="60" spans="1:12" x14ac:dyDescent="0.25">
      <c r="A60" s="9">
        <v>45</v>
      </c>
      <c r="B60" s="32" t="s">
        <v>119</v>
      </c>
      <c r="C60" s="67" t="s">
        <v>24</v>
      </c>
      <c r="D60" s="68"/>
      <c r="E60" s="68"/>
      <c r="F60" s="68"/>
      <c r="G60" s="45">
        <v>10</v>
      </c>
      <c r="H60" s="70"/>
      <c r="I60" s="9" t="str">
        <f t="shared" si="12"/>
        <v/>
      </c>
      <c r="J60" s="55">
        <f t="shared" si="13"/>
        <v>0</v>
      </c>
      <c r="K60" s="69" t="s">
        <v>194</v>
      </c>
      <c r="L60" s="38" t="str">
        <f t="shared" si="14"/>
        <v/>
      </c>
    </row>
    <row r="61" spans="1:12" x14ac:dyDescent="0.25">
      <c r="A61" s="9">
        <v>46</v>
      </c>
      <c r="B61" s="32" t="s">
        <v>120</v>
      </c>
      <c r="C61" s="67" t="s">
        <v>25</v>
      </c>
      <c r="D61" s="68"/>
      <c r="E61" s="68"/>
      <c r="F61" s="68"/>
      <c r="G61" s="44">
        <v>12</v>
      </c>
      <c r="H61" s="48"/>
      <c r="I61" s="9" t="str">
        <f t="shared" si="12"/>
        <v/>
      </c>
      <c r="J61" s="55"/>
    </row>
    <row r="62" spans="1:12" x14ac:dyDescent="0.25">
      <c r="A62" s="9"/>
      <c r="B62" s="32" t="s">
        <v>121</v>
      </c>
      <c r="C62" s="50" t="s">
        <v>123</v>
      </c>
      <c r="D62" s="51"/>
      <c r="E62" s="51"/>
      <c r="F62" s="51"/>
      <c r="G62" s="44">
        <v>4</v>
      </c>
      <c r="H62" s="8" t="s">
        <v>34</v>
      </c>
      <c r="I62" s="9" t="str">
        <f>IF(H62="offen","",G62)</f>
        <v/>
      </c>
      <c r="J62" s="55"/>
    </row>
    <row r="63" spans="1:12" x14ac:dyDescent="0.25">
      <c r="A63" s="9"/>
      <c r="B63" s="32" t="s">
        <v>122</v>
      </c>
      <c r="C63" s="50" t="s">
        <v>124</v>
      </c>
      <c r="D63" s="51"/>
      <c r="E63" s="51"/>
      <c r="F63" s="51"/>
      <c r="G63" s="44">
        <v>8</v>
      </c>
      <c r="H63" s="8" t="s">
        <v>34</v>
      </c>
      <c r="I63" s="9" t="str">
        <f>IF(H63="offen","",G63)</f>
        <v/>
      </c>
      <c r="J63" s="55"/>
    </row>
    <row r="64" spans="1:12" x14ac:dyDescent="0.25">
      <c r="A64" s="9" t="s">
        <v>190</v>
      </c>
      <c r="B64" s="32" t="s">
        <v>189</v>
      </c>
      <c r="C64" s="67" t="s">
        <v>26</v>
      </c>
      <c r="D64" s="68"/>
      <c r="E64" s="68"/>
      <c r="F64" s="68"/>
      <c r="G64" s="45">
        <v>30</v>
      </c>
      <c r="H64" s="8" t="s">
        <v>34</v>
      </c>
      <c r="I64" s="9" t="str">
        <f>IF(H64="offen","",G64)</f>
        <v/>
      </c>
      <c r="J64" s="55"/>
    </row>
    <row r="65" spans="1:13" x14ac:dyDescent="0.25">
      <c r="A65" s="29"/>
      <c r="B65" s="33"/>
      <c r="C65" s="10" t="s">
        <v>27</v>
      </c>
      <c r="D65" s="11"/>
      <c r="E65" s="11"/>
      <c r="F65" s="11"/>
      <c r="G65" s="12" t="s">
        <v>28</v>
      </c>
      <c r="H65" s="13">
        <f>SUM(H11:H60)</f>
        <v>0</v>
      </c>
      <c r="I65" s="9"/>
      <c r="J65" s="56">
        <f>IF(H65=0,0,SUM(J10:J60)/L65)</f>
        <v>0</v>
      </c>
      <c r="L65" s="38">
        <f>SUM(L11:L60)</f>
        <v>0</v>
      </c>
      <c r="M65" s="38">
        <f t="array" ref="M65">SUM(IF(A10:A64&gt;0,G10:G64,0))</f>
        <v>195</v>
      </c>
    </row>
    <row r="66" spans="1:13" x14ac:dyDescent="0.25">
      <c r="A66" s="25"/>
      <c r="B66" s="25"/>
      <c r="C66" s="63" t="s">
        <v>33</v>
      </c>
      <c r="D66" s="64"/>
      <c r="E66" s="64"/>
      <c r="F66" s="64"/>
      <c r="G66" s="64"/>
      <c r="H66" s="16"/>
      <c r="I66" s="26">
        <f>SUM(I10:I64)</f>
        <v>0</v>
      </c>
      <c r="J66" s="30"/>
    </row>
    <row r="67" spans="1:13" x14ac:dyDescent="0.25">
      <c r="A67" s="2"/>
      <c r="B67" s="2"/>
      <c r="C67" s="2"/>
      <c r="D67" s="3"/>
      <c r="E67" s="3"/>
      <c r="F67" s="3"/>
      <c r="G67" s="3"/>
      <c r="H67" s="3"/>
      <c r="I67" s="15"/>
      <c r="J67" s="11"/>
    </row>
    <row r="68" spans="1:13" x14ac:dyDescent="0.25">
      <c r="A68" s="1" t="s">
        <v>125</v>
      </c>
      <c r="B68" s="1"/>
      <c r="C68" s="2"/>
      <c r="D68" s="16"/>
      <c r="E68" s="16"/>
      <c r="F68" s="16"/>
      <c r="G68" s="14">
        <f>J65</f>
        <v>0</v>
      </c>
      <c r="H68" s="17" t="s">
        <v>54</v>
      </c>
      <c r="I68" s="59">
        <f>G68*0.75</f>
        <v>0</v>
      </c>
      <c r="J68" s="60"/>
    </row>
    <row r="69" spans="1:13" x14ac:dyDescent="0.25">
      <c r="A69" s="2"/>
      <c r="B69" s="2"/>
      <c r="C69" s="1"/>
      <c r="D69" s="16"/>
      <c r="E69" s="16"/>
      <c r="F69" s="16"/>
      <c r="G69" s="18"/>
      <c r="H69" s="16"/>
      <c r="I69" s="19"/>
      <c r="J69" s="20"/>
    </row>
    <row r="70" spans="1:13" x14ac:dyDescent="0.25">
      <c r="A70" s="1" t="s">
        <v>29</v>
      </c>
      <c r="B70" s="1"/>
      <c r="C70" s="2"/>
      <c r="D70" s="16"/>
      <c r="E70" s="16"/>
      <c r="F70" s="16"/>
      <c r="G70" s="8"/>
      <c r="H70" s="17" t="s">
        <v>55</v>
      </c>
      <c r="I70" s="59">
        <f>G70*0.2</f>
        <v>0</v>
      </c>
      <c r="J70" s="60"/>
    </row>
    <row r="71" spans="1:13" x14ac:dyDescent="0.25">
      <c r="A71" s="2"/>
      <c r="B71" s="2"/>
      <c r="C71" s="2"/>
      <c r="D71" s="2"/>
      <c r="E71" s="2"/>
      <c r="F71" s="2"/>
      <c r="G71" s="2"/>
      <c r="H71" s="21"/>
      <c r="I71" s="19"/>
      <c r="J71" s="20"/>
    </row>
    <row r="72" spans="1:13" x14ac:dyDescent="0.25">
      <c r="A72" s="1" t="s">
        <v>30</v>
      </c>
      <c r="B72" s="1"/>
      <c r="C72" s="2"/>
      <c r="D72" s="2"/>
      <c r="E72" s="2"/>
      <c r="F72" s="2"/>
      <c r="G72" s="22"/>
      <c r="H72" s="23" t="s">
        <v>31</v>
      </c>
      <c r="I72" s="59">
        <f>G72*0.05</f>
        <v>0</v>
      </c>
      <c r="J72" s="60"/>
    </row>
    <row r="73" spans="1:13" ht="15.75" thickBot="1" x14ac:dyDescent="0.3">
      <c r="A73" s="2"/>
      <c r="B73" s="2"/>
      <c r="C73" s="2"/>
      <c r="D73" s="2"/>
      <c r="E73" s="2"/>
      <c r="F73" s="2"/>
      <c r="G73" s="2"/>
      <c r="H73" s="2"/>
      <c r="I73" s="3"/>
      <c r="J73" s="3"/>
    </row>
    <row r="74" spans="1:13" ht="15.75" thickBot="1" x14ac:dyDescent="0.3">
      <c r="A74" s="1" t="s">
        <v>32</v>
      </c>
      <c r="B74" s="1"/>
      <c r="C74" s="2"/>
      <c r="D74" s="1"/>
      <c r="E74" s="1"/>
      <c r="F74" s="1"/>
      <c r="G74" s="2"/>
      <c r="H74" s="24" t="s">
        <v>28</v>
      </c>
      <c r="I74" s="61">
        <f>ROUNDDOWN(IF(AND(G70&gt;0,G72&gt;0),I68+I70+I72,G68),2)</f>
        <v>0</v>
      </c>
      <c r="J74" s="62"/>
    </row>
  </sheetData>
  <sheetProtection algorithmName="SHA-512" hashValue="LZ+Apwcou9KZbGxDa+jrVuMrKYLG3he3CiV9l70xC7l4QypKMtHg166mb2r6jQbz0Kijej01OjVIKpF8NYlyrA==" saltValue="LTwc/bUEk8utOdBP3/Tg1w==" spinCount="100000" sheet="1" objects="1" scenarios="1" selectLockedCells="1"/>
  <mergeCells count="9">
    <mergeCell ref="I70:J70"/>
    <mergeCell ref="I72:J72"/>
    <mergeCell ref="I74:J74"/>
    <mergeCell ref="C9:F9"/>
    <mergeCell ref="C60:F60"/>
    <mergeCell ref="C61:F61"/>
    <mergeCell ref="C64:F64"/>
    <mergeCell ref="C66:G66"/>
    <mergeCell ref="I68:J68"/>
  </mergeCells>
  <conditionalFormatting sqref="G70 G72">
    <cfRule type="cellIs" dxfId="281" priority="108" operator="lessThan">
      <formula>1</formula>
    </cfRule>
  </conditionalFormatting>
  <conditionalFormatting sqref="I74:J74">
    <cfRule type="expression" dxfId="280" priority="106">
      <formula>$I$70+$I$72=0</formula>
    </cfRule>
    <cfRule type="expression" dxfId="279" priority="107">
      <formula>$I$64&lt;$L$64</formula>
    </cfRule>
  </conditionalFormatting>
  <conditionalFormatting sqref="H11">
    <cfRule type="expression" dxfId="278" priority="105">
      <formula>OR(H12&lt;1,H13&lt;1)</formula>
    </cfRule>
  </conditionalFormatting>
  <conditionalFormatting sqref="H12:H13">
    <cfRule type="expression" dxfId="277" priority="59">
      <formula>H12&lt;1</formula>
    </cfRule>
  </conditionalFormatting>
  <conditionalFormatting sqref="H14">
    <cfRule type="expression" dxfId="276" priority="104">
      <formula>OR(H15&lt;1,H16="offen")</formula>
    </cfRule>
  </conditionalFormatting>
  <conditionalFormatting sqref="H17">
    <cfRule type="expression" dxfId="275" priority="102">
      <formula>OR(H18="offen",H19&lt;1)</formula>
    </cfRule>
  </conditionalFormatting>
  <conditionalFormatting sqref="H20">
    <cfRule type="expression" dxfId="274" priority="101">
      <formula>OR(H21="offen",H22&lt;1)</formula>
    </cfRule>
  </conditionalFormatting>
  <conditionalFormatting sqref="H23">
    <cfRule type="expression" dxfId="273" priority="97">
      <formula>OR(H24&lt;1,H25&lt;1)</formula>
    </cfRule>
  </conditionalFormatting>
  <conditionalFormatting sqref="H10">
    <cfRule type="expression" dxfId="272" priority="96">
      <formula>H10="offen"</formula>
    </cfRule>
  </conditionalFormatting>
  <conditionalFormatting sqref="H16">
    <cfRule type="expression" dxfId="271" priority="95">
      <formula>H16="offen"</formula>
    </cfRule>
  </conditionalFormatting>
  <conditionalFormatting sqref="H18">
    <cfRule type="expression" dxfId="270" priority="94">
      <formula>H18="offen"</formula>
    </cfRule>
  </conditionalFormatting>
  <conditionalFormatting sqref="H21">
    <cfRule type="expression" dxfId="269" priority="93">
      <formula>H21="offen"</formula>
    </cfRule>
  </conditionalFormatting>
  <conditionalFormatting sqref="H36">
    <cfRule type="expression" dxfId="268" priority="82">
      <formula>OR(H37&lt;1,H38&lt;1)</formula>
    </cfRule>
  </conditionalFormatting>
  <conditionalFormatting sqref="H34">
    <cfRule type="expression" dxfId="267" priority="85">
      <formula>H34="offen"</formula>
    </cfRule>
  </conditionalFormatting>
  <conditionalFormatting sqref="H29">
    <cfRule type="expression" dxfId="266" priority="92">
      <formula>OR(H30="offen",H31&lt;1)</formula>
    </cfRule>
  </conditionalFormatting>
  <conditionalFormatting sqref="H30">
    <cfRule type="expression" dxfId="265" priority="90">
      <formula>H30="offen"</formula>
    </cfRule>
  </conditionalFormatting>
  <conditionalFormatting sqref="H33">
    <cfRule type="expression" dxfId="264" priority="87">
      <formula>OR(H34="offen",H35&lt;1)</formula>
    </cfRule>
  </conditionalFormatting>
  <conditionalFormatting sqref="H39">
    <cfRule type="expression" dxfId="263" priority="81">
      <formula>OR(H40="offen",H41&lt;1)</formula>
    </cfRule>
  </conditionalFormatting>
  <conditionalFormatting sqref="H40">
    <cfRule type="expression" dxfId="262" priority="79">
      <formula>H40="offen"</formula>
    </cfRule>
  </conditionalFormatting>
  <conditionalFormatting sqref="H49">
    <cfRule type="expression" dxfId="261" priority="77">
      <formula>H49="offen"</formula>
    </cfRule>
  </conditionalFormatting>
  <conditionalFormatting sqref="H47">
    <cfRule type="expression" dxfId="260" priority="75">
      <formula>OR(H48&lt;1,H49="offen",H50&lt;1)</formula>
    </cfRule>
  </conditionalFormatting>
  <conditionalFormatting sqref="H51">
    <cfRule type="expression" dxfId="259" priority="72">
      <formula>OR(H52&lt;1,H53&lt;1)</formula>
    </cfRule>
  </conditionalFormatting>
  <conditionalFormatting sqref="H55">
    <cfRule type="expression" dxfId="258" priority="68">
      <formula>OR(H56&lt;1,H57&lt;1)</formula>
    </cfRule>
  </conditionalFormatting>
  <conditionalFormatting sqref="H60">
    <cfRule type="expression" dxfId="257" priority="66">
      <formula>H60&lt;1</formula>
    </cfRule>
  </conditionalFormatting>
  <conditionalFormatting sqref="H62">
    <cfRule type="expression" dxfId="256" priority="65">
      <formula>H62="offen"</formula>
    </cfRule>
  </conditionalFormatting>
  <conditionalFormatting sqref="H63">
    <cfRule type="expression" dxfId="255" priority="64">
      <formula>H63="offen"</formula>
    </cfRule>
  </conditionalFormatting>
  <conditionalFormatting sqref="H64">
    <cfRule type="expression" dxfId="254" priority="63">
      <formula>H64="offen"</formula>
    </cfRule>
  </conditionalFormatting>
  <conditionalFormatting sqref="H61">
    <cfRule type="expression" dxfId="253" priority="62">
      <formula>OR(H62="offen",H63="offen")</formula>
    </cfRule>
  </conditionalFormatting>
  <conditionalFormatting sqref="K12:K59">
    <cfRule type="expression" dxfId="252" priority="60">
      <formula>AND(H12&gt;0,ISERROR(MATCH(H12,Notenschema,0)))</formula>
    </cfRule>
  </conditionalFormatting>
  <conditionalFormatting sqref="H12">
    <cfRule type="expression" dxfId="251" priority="109">
      <formula>ISERROR(MATCH(H12,Notenschema,0))</formula>
    </cfRule>
  </conditionalFormatting>
  <conditionalFormatting sqref="H13">
    <cfRule type="expression" dxfId="250" priority="58">
      <formula>ISERROR(MATCH(H13,Notenschema,0))</formula>
    </cfRule>
  </conditionalFormatting>
  <conditionalFormatting sqref="H15">
    <cfRule type="expression" dxfId="249" priority="56">
      <formula>H15&lt;1</formula>
    </cfRule>
  </conditionalFormatting>
  <conditionalFormatting sqref="H15">
    <cfRule type="expression" dxfId="248" priority="57">
      <formula>ISERROR(MATCH(H15,Notenschema,0))</formula>
    </cfRule>
  </conditionalFormatting>
  <conditionalFormatting sqref="H19">
    <cfRule type="expression" dxfId="247" priority="54">
      <formula>H19&lt;1</formula>
    </cfRule>
  </conditionalFormatting>
  <conditionalFormatting sqref="H19">
    <cfRule type="expression" dxfId="246" priority="55">
      <formula>ISERROR(MATCH(H19,Notenschema,0))</formula>
    </cfRule>
  </conditionalFormatting>
  <conditionalFormatting sqref="H22">
    <cfRule type="expression" dxfId="245" priority="52">
      <formula>H22&lt;1</formula>
    </cfRule>
  </conditionalFormatting>
  <conditionalFormatting sqref="H22">
    <cfRule type="expression" dxfId="244" priority="53">
      <formula>ISERROR(MATCH(H22,Notenschema,0))</formula>
    </cfRule>
  </conditionalFormatting>
  <conditionalFormatting sqref="H24">
    <cfRule type="expression" dxfId="243" priority="50">
      <formula>H24&lt;1</formula>
    </cfRule>
  </conditionalFormatting>
  <conditionalFormatting sqref="H24">
    <cfRule type="expression" dxfId="242" priority="51">
      <formula>ISERROR(MATCH(H24,Notenschema,0))</formula>
    </cfRule>
  </conditionalFormatting>
  <conditionalFormatting sqref="H25">
    <cfRule type="expression" dxfId="241" priority="48">
      <formula>H25&lt;1</formula>
    </cfRule>
  </conditionalFormatting>
  <conditionalFormatting sqref="H25">
    <cfRule type="expression" dxfId="240" priority="49">
      <formula>ISERROR(MATCH(H25,Notenschema,0))</formula>
    </cfRule>
  </conditionalFormatting>
  <conditionalFormatting sqref="H26">
    <cfRule type="expression" dxfId="239" priority="46">
      <formula>H26&lt;1</formula>
    </cfRule>
  </conditionalFormatting>
  <conditionalFormatting sqref="H26">
    <cfRule type="expression" dxfId="238" priority="47">
      <formula>ISERROR(MATCH(H26,Notenschema,0))</formula>
    </cfRule>
  </conditionalFormatting>
  <conditionalFormatting sqref="H27">
    <cfRule type="expression" dxfId="237" priority="44">
      <formula>H27&lt;1</formula>
    </cfRule>
  </conditionalFormatting>
  <conditionalFormatting sqref="H27">
    <cfRule type="expression" dxfId="236" priority="45">
      <formula>ISERROR(MATCH(H27,Notenschema,0))</formula>
    </cfRule>
  </conditionalFormatting>
  <conditionalFormatting sqref="H28">
    <cfRule type="expression" dxfId="235" priority="42">
      <formula>H28&lt;1</formula>
    </cfRule>
  </conditionalFormatting>
  <conditionalFormatting sqref="H28">
    <cfRule type="expression" dxfId="234" priority="43">
      <formula>ISERROR(MATCH(H28,Notenschema,0))</formula>
    </cfRule>
  </conditionalFormatting>
  <conditionalFormatting sqref="H31">
    <cfRule type="expression" dxfId="233" priority="40">
      <formula>H31&lt;1</formula>
    </cfRule>
  </conditionalFormatting>
  <conditionalFormatting sqref="H31">
    <cfRule type="expression" dxfId="232" priority="41">
      <formula>ISERROR(MATCH(H31,Notenschema,0))</formula>
    </cfRule>
  </conditionalFormatting>
  <conditionalFormatting sqref="H32">
    <cfRule type="expression" dxfId="231" priority="38">
      <formula>H32&lt;1</formula>
    </cfRule>
  </conditionalFormatting>
  <conditionalFormatting sqref="H32">
    <cfRule type="expression" dxfId="230" priority="39">
      <formula>ISERROR(MATCH(H32,Notenschema,0))</formula>
    </cfRule>
  </conditionalFormatting>
  <conditionalFormatting sqref="H35">
    <cfRule type="expression" dxfId="229" priority="36">
      <formula>H35&lt;1</formula>
    </cfRule>
  </conditionalFormatting>
  <conditionalFormatting sqref="H35">
    <cfRule type="expression" dxfId="228" priority="37">
      <formula>ISERROR(MATCH(H35,Notenschema,0))</formula>
    </cfRule>
  </conditionalFormatting>
  <conditionalFormatting sqref="H37">
    <cfRule type="expression" dxfId="227" priority="34">
      <formula>H37&lt;1</formula>
    </cfRule>
  </conditionalFormatting>
  <conditionalFormatting sqref="H37">
    <cfRule type="expression" dxfId="226" priority="35">
      <formula>ISERROR(MATCH(H37,Notenschema,0))</formula>
    </cfRule>
  </conditionalFormatting>
  <conditionalFormatting sqref="H38">
    <cfRule type="expression" dxfId="225" priority="32">
      <formula>H38&lt;1</formula>
    </cfRule>
  </conditionalFormatting>
  <conditionalFormatting sqref="H38">
    <cfRule type="expression" dxfId="224" priority="33">
      <formula>ISERROR(MATCH(H38,Notenschema,0))</formula>
    </cfRule>
  </conditionalFormatting>
  <conditionalFormatting sqref="H41">
    <cfRule type="expression" dxfId="223" priority="30">
      <formula>H41&lt;1</formula>
    </cfRule>
  </conditionalFormatting>
  <conditionalFormatting sqref="H41">
    <cfRule type="expression" dxfId="222" priority="31">
      <formula>ISERROR(MATCH(H41,Notenschema,0))</formula>
    </cfRule>
  </conditionalFormatting>
  <conditionalFormatting sqref="H42">
    <cfRule type="expression" dxfId="221" priority="28">
      <formula>H42&lt;1</formula>
    </cfRule>
  </conditionalFormatting>
  <conditionalFormatting sqref="H42">
    <cfRule type="expression" dxfId="220" priority="29">
      <formula>ISERROR(MATCH(H42,Notenschema,0))</formula>
    </cfRule>
  </conditionalFormatting>
  <conditionalFormatting sqref="H43">
    <cfRule type="expression" dxfId="219" priority="26">
      <formula>H43&lt;1</formula>
    </cfRule>
  </conditionalFormatting>
  <conditionalFormatting sqref="H43">
    <cfRule type="expression" dxfId="218" priority="27">
      <formula>ISERROR(MATCH(H43,Notenschema,0))</formula>
    </cfRule>
  </conditionalFormatting>
  <conditionalFormatting sqref="H44">
    <cfRule type="expression" dxfId="217" priority="24">
      <formula>H44&lt;1</formula>
    </cfRule>
  </conditionalFormatting>
  <conditionalFormatting sqref="H44">
    <cfRule type="expression" dxfId="216" priority="25">
      <formula>ISERROR(MATCH(H44,Notenschema,0))</formula>
    </cfRule>
  </conditionalFormatting>
  <conditionalFormatting sqref="H45">
    <cfRule type="expression" dxfId="215" priority="22">
      <formula>H45&lt;1</formula>
    </cfRule>
  </conditionalFormatting>
  <conditionalFormatting sqref="H45">
    <cfRule type="expression" dxfId="214" priority="23">
      <formula>ISERROR(MATCH(H45,Notenschema,0))</formula>
    </cfRule>
  </conditionalFormatting>
  <conditionalFormatting sqref="H46">
    <cfRule type="expression" dxfId="213" priority="20">
      <formula>H46&lt;1</formula>
    </cfRule>
  </conditionalFormatting>
  <conditionalFormatting sqref="H46">
    <cfRule type="expression" dxfId="212" priority="21">
      <formula>ISERROR(MATCH(H46,Notenschema,0))</formula>
    </cfRule>
  </conditionalFormatting>
  <conditionalFormatting sqref="H48">
    <cfRule type="expression" dxfId="211" priority="18">
      <formula>H48&lt;1</formula>
    </cfRule>
  </conditionalFormatting>
  <conditionalFormatting sqref="H48">
    <cfRule type="expression" dxfId="210" priority="19">
      <formula>ISERROR(MATCH(H48,Notenschema,0))</formula>
    </cfRule>
  </conditionalFormatting>
  <conditionalFormatting sqref="H50">
    <cfRule type="expression" dxfId="209" priority="16">
      <formula>H50&lt;1</formula>
    </cfRule>
  </conditionalFormatting>
  <conditionalFormatting sqref="H50">
    <cfRule type="expression" dxfId="208" priority="17">
      <formula>ISERROR(MATCH(H50,Notenschema,0))</formula>
    </cfRule>
  </conditionalFormatting>
  <conditionalFormatting sqref="H52">
    <cfRule type="expression" dxfId="207" priority="14">
      <formula>H52&lt;1</formula>
    </cfRule>
  </conditionalFormatting>
  <conditionalFormatting sqref="H52">
    <cfRule type="expression" dxfId="206" priority="15">
      <formula>ISERROR(MATCH(H52,Notenschema,0))</formula>
    </cfRule>
  </conditionalFormatting>
  <conditionalFormatting sqref="H53">
    <cfRule type="expression" dxfId="205" priority="12">
      <formula>H53&lt;1</formula>
    </cfRule>
  </conditionalFormatting>
  <conditionalFormatting sqref="H53">
    <cfRule type="expression" dxfId="204" priority="13">
      <formula>ISERROR(MATCH(H53,Notenschema,0))</formula>
    </cfRule>
  </conditionalFormatting>
  <conditionalFormatting sqref="H54">
    <cfRule type="expression" dxfId="203" priority="10">
      <formula>H54&lt;1</formula>
    </cfRule>
  </conditionalFormatting>
  <conditionalFormatting sqref="H54">
    <cfRule type="expression" dxfId="202" priority="11">
      <formula>ISERROR(MATCH(H54,Notenschema,0))</formula>
    </cfRule>
  </conditionalFormatting>
  <conditionalFormatting sqref="H56">
    <cfRule type="expression" dxfId="201" priority="8">
      <formula>H56&lt;1</formula>
    </cfRule>
  </conditionalFormatting>
  <conditionalFormatting sqref="H56">
    <cfRule type="expression" dxfId="200" priority="9">
      <formula>ISERROR(MATCH(H56,Notenschema,0))</formula>
    </cfRule>
  </conditionalFormatting>
  <conditionalFormatting sqref="H57">
    <cfRule type="expression" dxfId="199" priority="6">
      <formula>H57&lt;1</formula>
    </cfRule>
  </conditionalFormatting>
  <conditionalFormatting sqref="H57">
    <cfRule type="expression" dxfId="198" priority="7">
      <formula>ISERROR(MATCH(H57,Notenschema,0))</formula>
    </cfRule>
  </conditionalFormatting>
  <conditionalFormatting sqref="H58">
    <cfRule type="expression" dxfId="197" priority="4">
      <formula>H58&lt;1</formula>
    </cfRule>
  </conditionalFormatting>
  <conditionalFormatting sqref="H58">
    <cfRule type="expression" dxfId="196" priority="5">
      <formula>ISERROR(MATCH(H58,Notenschema,0))</formula>
    </cfRule>
  </conditionalFormatting>
  <conditionalFormatting sqref="H59">
    <cfRule type="expression" dxfId="195" priority="2">
      <formula>H59&lt;1</formula>
    </cfRule>
  </conditionalFormatting>
  <conditionalFormatting sqref="H59">
    <cfRule type="expression" dxfId="194" priority="3">
      <formula>ISERROR(MATCH(H59,Notenschema,0))</formula>
    </cfRule>
  </conditionalFormatting>
  <conditionalFormatting sqref="K60">
    <cfRule type="expression" dxfId="2" priority="1">
      <formula>H60&lt;&gt;""</formula>
    </cfRule>
  </conditionalFormatting>
  <dataValidations count="2">
    <dataValidation type="decimal" allowBlank="1" showInputMessage="1" showErrorMessage="1" sqref="G70 G72 H41:H48 H11:H15 H19 H22:H28 H31:H32 H35:H38 H50:H61">
      <formula1>1</formula1>
      <formula2>4</formula2>
    </dataValidation>
    <dataValidation type="list" allowBlank="1" showInputMessage="1" showErrorMessage="1" sqref="H62:H64 H10 H18 H16 H21 H30 H34 H40 H49">
      <formula1>"bestanden,offen"</formula1>
    </dataValidation>
  </dataValidations>
  <pageMargins left="0.70866141732283472" right="0.70866141732283472" top="0.59055118110236227" bottom="0.59055118110236227" header="0.31496062992125984" footer="0.31496062992125984"/>
  <pageSetup paperSize="9" scale="7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workbookViewId="0">
      <pane ySplit="4" topLeftCell="A5" activePane="bottomLeft" state="frozen"/>
      <selection activeCell="H6" sqref="H6"/>
      <selection pane="bottomLeft" activeCell="G70" sqref="G70"/>
    </sheetView>
  </sheetViews>
  <sheetFormatPr baseColWidth="10" defaultRowHeight="15" x14ac:dyDescent="0.25"/>
  <cols>
    <col min="1" max="1" width="7" style="38" customWidth="1"/>
    <col min="2" max="5" width="11.42578125" style="38"/>
    <col min="6" max="6" width="14" style="38" customWidth="1"/>
    <col min="7" max="7" width="7.28515625" style="38" customWidth="1"/>
    <col min="8" max="11" width="11.42578125" style="38"/>
    <col min="12" max="13" width="0" style="38" hidden="1" customWidth="1"/>
    <col min="14" max="16384" width="11.42578125" style="38"/>
  </cols>
  <sheetData>
    <row r="1" spans="1:12" ht="18" x14ac:dyDescent="0.25">
      <c r="A1" s="36" t="s">
        <v>0</v>
      </c>
      <c r="B1" s="36"/>
      <c r="C1" s="37"/>
      <c r="D1" s="37"/>
      <c r="E1" s="37"/>
      <c r="F1" s="37"/>
      <c r="G1" s="37"/>
      <c r="H1" s="37"/>
      <c r="I1" s="37"/>
      <c r="J1" s="37"/>
    </row>
    <row r="2" spans="1:12" x14ac:dyDescent="0.25">
      <c r="A2" s="1" t="s">
        <v>1</v>
      </c>
      <c r="B2" s="1"/>
      <c r="C2" s="2"/>
      <c r="D2" s="2"/>
      <c r="E2" s="2"/>
      <c r="F2" s="2"/>
      <c r="G2" s="2"/>
      <c r="H2" s="2"/>
      <c r="I2" s="3"/>
      <c r="J2" s="3"/>
    </row>
    <row r="3" spans="1:12" x14ac:dyDescent="0.25">
      <c r="A3" s="1" t="s">
        <v>187</v>
      </c>
      <c r="B3" s="1"/>
      <c r="C3" s="2"/>
      <c r="D3" s="2"/>
      <c r="E3" s="2"/>
      <c r="F3" s="2"/>
      <c r="G3" s="2"/>
      <c r="H3" s="2"/>
      <c r="I3" s="3"/>
      <c r="J3" s="3"/>
    </row>
    <row r="4" spans="1:12" x14ac:dyDescent="0.25">
      <c r="A4" s="1" t="s">
        <v>185</v>
      </c>
      <c r="B4" s="1"/>
      <c r="C4" s="2"/>
      <c r="D4" s="2"/>
      <c r="E4" s="2"/>
      <c r="F4" s="2"/>
      <c r="G4" s="2"/>
      <c r="H4" s="2"/>
      <c r="I4" s="3"/>
      <c r="J4" s="3"/>
    </row>
    <row r="5" spans="1:12" x14ac:dyDescent="0.25">
      <c r="A5" s="2"/>
      <c r="B5" s="2"/>
      <c r="C5" s="2"/>
      <c r="D5" s="2"/>
      <c r="E5" s="2"/>
      <c r="F5" s="2"/>
      <c r="G5" s="2"/>
      <c r="H5" s="2"/>
      <c r="I5" s="3"/>
      <c r="J5" s="3"/>
    </row>
    <row r="6" spans="1:12" x14ac:dyDescent="0.25">
      <c r="A6" s="28"/>
      <c r="B6" s="28"/>
      <c r="C6" s="28"/>
      <c r="D6" s="42"/>
      <c r="E6" s="42"/>
      <c r="F6" s="2"/>
      <c r="G6" s="39"/>
      <c r="H6" s="4"/>
      <c r="I6" s="40"/>
      <c r="J6" s="3"/>
    </row>
    <row r="7" spans="1:12" x14ac:dyDescent="0.25">
      <c r="A7" s="6" t="s">
        <v>2</v>
      </c>
      <c r="B7" s="6"/>
      <c r="C7" s="2"/>
      <c r="D7" s="2"/>
      <c r="E7" s="2"/>
      <c r="F7" s="2"/>
      <c r="G7" s="6"/>
      <c r="H7" s="5" t="s">
        <v>3</v>
      </c>
      <c r="I7" s="6"/>
      <c r="J7" s="3"/>
    </row>
    <row r="8" spans="1:12" x14ac:dyDescent="0.25">
      <c r="A8" s="2"/>
      <c r="B8" s="2"/>
      <c r="C8" s="1"/>
      <c r="D8" s="2"/>
      <c r="E8" s="2"/>
      <c r="F8" s="2"/>
      <c r="G8" s="2"/>
      <c r="H8" s="2"/>
      <c r="I8" s="3"/>
      <c r="J8" s="3"/>
    </row>
    <row r="9" spans="1:12" x14ac:dyDescent="0.25">
      <c r="A9" s="7" t="s">
        <v>4</v>
      </c>
      <c r="B9" s="31" t="s">
        <v>36</v>
      </c>
      <c r="C9" s="65" t="s">
        <v>5</v>
      </c>
      <c r="D9" s="66"/>
      <c r="E9" s="66"/>
      <c r="F9" s="66"/>
      <c r="G9" s="43" t="s">
        <v>7</v>
      </c>
      <c r="H9" s="7" t="s">
        <v>6</v>
      </c>
      <c r="I9" s="7" t="s">
        <v>64</v>
      </c>
      <c r="J9" s="7" t="s">
        <v>8</v>
      </c>
      <c r="L9" s="52" t="s">
        <v>127</v>
      </c>
    </row>
    <row r="10" spans="1:12" x14ac:dyDescent="0.25">
      <c r="A10" s="9">
        <v>1</v>
      </c>
      <c r="B10" s="32" t="s">
        <v>51</v>
      </c>
      <c r="C10" s="50" t="s">
        <v>53</v>
      </c>
      <c r="D10" s="51"/>
      <c r="E10" s="51"/>
      <c r="F10" s="51"/>
      <c r="G10" s="44">
        <v>2</v>
      </c>
      <c r="H10" s="8" t="s">
        <v>34</v>
      </c>
      <c r="I10" s="9" t="str">
        <f>IF(H10="bestanden",G10,"")</f>
        <v/>
      </c>
      <c r="J10" s="27"/>
    </row>
    <row r="11" spans="1:12" x14ac:dyDescent="0.25">
      <c r="A11" s="9">
        <v>2</v>
      </c>
      <c r="B11" s="32" t="s">
        <v>52</v>
      </c>
      <c r="C11" s="50" t="s">
        <v>50</v>
      </c>
      <c r="D11" s="51"/>
      <c r="E11" s="51"/>
      <c r="F11" s="51"/>
      <c r="G11" s="44">
        <v>6</v>
      </c>
      <c r="H11" s="48"/>
      <c r="I11" s="9"/>
      <c r="J11" s="55">
        <f>IFERROR(ROUNDDOWN((H12*G12+H13*G13)/SUM(I12:I13),1)*SUM(I12:I13),0)</f>
        <v>0</v>
      </c>
      <c r="L11" s="38">
        <f>SUM(I12:I13)</f>
        <v>0</v>
      </c>
    </row>
    <row r="12" spans="1:12" x14ac:dyDescent="0.25">
      <c r="A12" s="9"/>
      <c r="B12" s="32" t="s">
        <v>38</v>
      </c>
      <c r="C12" s="50" t="s">
        <v>39</v>
      </c>
      <c r="D12" s="51"/>
      <c r="E12" s="51"/>
      <c r="F12" s="51"/>
      <c r="G12" s="44">
        <v>2</v>
      </c>
      <c r="H12" s="8"/>
      <c r="I12" s="9" t="str">
        <f>IF(H12&lt;1,"",G12)</f>
        <v/>
      </c>
      <c r="J12" s="55"/>
      <c r="K12" s="58" t="s">
        <v>191</v>
      </c>
    </row>
    <row r="13" spans="1:12" x14ac:dyDescent="0.25">
      <c r="A13" s="9"/>
      <c r="B13" s="32" t="s">
        <v>40</v>
      </c>
      <c r="C13" s="50" t="s">
        <v>41</v>
      </c>
      <c r="D13" s="51"/>
      <c r="E13" s="51"/>
      <c r="F13" s="51"/>
      <c r="G13" s="44">
        <v>4</v>
      </c>
      <c r="H13" s="8"/>
      <c r="I13" s="9" t="str">
        <f>IF(H13&lt;1,"",G13)</f>
        <v/>
      </c>
      <c r="J13" s="55"/>
      <c r="K13" s="58" t="s">
        <v>191</v>
      </c>
    </row>
    <row r="14" spans="1:12" x14ac:dyDescent="0.25">
      <c r="A14" s="9">
        <v>3</v>
      </c>
      <c r="B14" s="32" t="s">
        <v>42</v>
      </c>
      <c r="C14" s="50" t="s">
        <v>57</v>
      </c>
      <c r="D14" s="51"/>
      <c r="E14" s="51"/>
      <c r="F14" s="51"/>
      <c r="G14" s="44">
        <v>5</v>
      </c>
      <c r="H14" s="8"/>
      <c r="I14" s="9" t="str">
        <f t="shared" ref="I14:I43" si="0">IF(H14&lt;1,"",G14)</f>
        <v/>
      </c>
      <c r="J14" s="55">
        <f>H14*G14</f>
        <v>0</v>
      </c>
      <c r="K14" s="58" t="s">
        <v>191</v>
      </c>
      <c r="L14" s="38" t="str">
        <f t="shared" ref="L14" si="1">I14</f>
        <v/>
      </c>
    </row>
    <row r="15" spans="1:12" x14ac:dyDescent="0.25">
      <c r="A15" s="9">
        <v>4</v>
      </c>
      <c r="B15" s="32" t="s">
        <v>60</v>
      </c>
      <c r="C15" s="50" t="s">
        <v>61</v>
      </c>
      <c r="D15" s="51"/>
      <c r="E15" s="51"/>
      <c r="F15" s="51"/>
      <c r="G15" s="44">
        <v>5</v>
      </c>
      <c r="H15" s="48"/>
      <c r="I15" s="9"/>
      <c r="J15" s="55">
        <f>H17*SUM(I16:I17)</f>
        <v>0</v>
      </c>
      <c r="K15" s="58"/>
      <c r="L15" s="38">
        <f>IF(H17&gt;0,SUM(I16:I17),0)</f>
        <v>0</v>
      </c>
    </row>
    <row r="16" spans="1:12" x14ac:dyDescent="0.25">
      <c r="A16" s="9"/>
      <c r="B16" s="32" t="s">
        <v>62</v>
      </c>
      <c r="C16" s="50" t="s">
        <v>63</v>
      </c>
      <c r="D16" s="51"/>
      <c r="E16" s="51"/>
      <c r="F16" s="51"/>
      <c r="G16" s="44">
        <v>2</v>
      </c>
      <c r="H16" s="8" t="s">
        <v>34</v>
      </c>
      <c r="I16" s="9" t="str">
        <f>IF(H16="offen","",G16)</f>
        <v/>
      </c>
      <c r="J16" s="55"/>
      <c r="K16" s="58"/>
    </row>
    <row r="17" spans="1:12" x14ac:dyDescent="0.25">
      <c r="A17" s="9"/>
      <c r="B17" s="32" t="s">
        <v>43</v>
      </c>
      <c r="C17" s="50" t="s">
        <v>44</v>
      </c>
      <c r="D17" s="51"/>
      <c r="E17" s="51"/>
      <c r="F17" s="51"/>
      <c r="G17" s="44">
        <v>3</v>
      </c>
      <c r="H17" s="8"/>
      <c r="I17" s="9" t="str">
        <f t="shared" si="0"/>
        <v/>
      </c>
      <c r="J17" s="55"/>
      <c r="K17" s="58" t="s">
        <v>191</v>
      </c>
    </row>
    <row r="18" spans="1:12" x14ac:dyDescent="0.25">
      <c r="A18" s="9">
        <v>5</v>
      </c>
      <c r="B18" s="46" t="s">
        <v>65</v>
      </c>
      <c r="C18" s="50" t="s">
        <v>46</v>
      </c>
      <c r="D18" s="51"/>
      <c r="E18" s="51"/>
      <c r="F18" s="51"/>
      <c r="G18" s="44">
        <v>6</v>
      </c>
      <c r="H18" s="48"/>
      <c r="I18" s="9"/>
      <c r="J18" s="55">
        <f>H20*SUM(I19:I20)</f>
        <v>0</v>
      </c>
      <c r="K18" s="58"/>
      <c r="L18" s="38">
        <f>IF(H20&gt;0,SUM(I19:I20),0)</f>
        <v>0</v>
      </c>
    </row>
    <row r="19" spans="1:12" x14ac:dyDescent="0.25">
      <c r="A19" s="9"/>
      <c r="B19" s="46" t="s">
        <v>66</v>
      </c>
      <c r="C19" s="50" t="s">
        <v>67</v>
      </c>
      <c r="D19" s="51"/>
      <c r="E19" s="51"/>
      <c r="F19" s="51"/>
      <c r="G19" s="44">
        <v>2</v>
      </c>
      <c r="H19" s="8" t="s">
        <v>34</v>
      </c>
      <c r="I19" s="9" t="str">
        <f>IF(H19="offen","",G19)</f>
        <v/>
      </c>
      <c r="J19" s="55"/>
      <c r="K19" s="58"/>
    </row>
    <row r="20" spans="1:12" x14ac:dyDescent="0.25">
      <c r="A20" s="9"/>
      <c r="B20" s="46" t="s">
        <v>45</v>
      </c>
      <c r="C20" s="50" t="s">
        <v>68</v>
      </c>
      <c r="D20" s="51"/>
      <c r="E20" s="51"/>
      <c r="F20" s="51"/>
      <c r="G20" s="44">
        <v>4</v>
      </c>
      <c r="H20" s="8"/>
      <c r="I20" s="9" t="str">
        <f t="shared" si="0"/>
        <v/>
      </c>
      <c r="J20" s="55"/>
      <c r="K20" s="58" t="s">
        <v>191</v>
      </c>
    </row>
    <row r="21" spans="1:12" x14ac:dyDescent="0.25">
      <c r="A21" s="9">
        <v>6</v>
      </c>
      <c r="B21" s="47" t="s">
        <v>69</v>
      </c>
      <c r="C21" s="50" t="s">
        <v>10</v>
      </c>
      <c r="D21" s="51"/>
      <c r="E21" s="51"/>
      <c r="F21" s="51"/>
      <c r="G21" s="44">
        <v>6</v>
      </c>
      <c r="H21" s="48"/>
      <c r="I21" s="9"/>
      <c r="J21" s="55">
        <f>IFERROR(ROUNDDOWN((H22*G22+H23*G23)/SUM(I22:I23),1)*SUM(I22:I23),0)</f>
        <v>0</v>
      </c>
      <c r="K21" s="58"/>
      <c r="L21" s="38">
        <f>SUM(I22:I23)</f>
        <v>0</v>
      </c>
    </row>
    <row r="22" spans="1:12" x14ac:dyDescent="0.25">
      <c r="A22" s="9"/>
      <c r="B22" s="32" t="s">
        <v>47</v>
      </c>
      <c r="C22" s="50" t="s">
        <v>48</v>
      </c>
      <c r="D22" s="51"/>
      <c r="E22" s="51"/>
      <c r="F22" s="51"/>
      <c r="G22" s="44">
        <v>4</v>
      </c>
      <c r="H22" s="8"/>
      <c r="I22" s="9" t="str">
        <f t="shared" si="0"/>
        <v/>
      </c>
      <c r="J22" s="55"/>
      <c r="K22" s="58" t="s">
        <v>191</v>
      </c>
    </row>
    <row r="23" spans="1:12" x14ac:dyDescent="0.25">
      <c r="A23" s="9"/>
      <c r="B23" s="32" t="s">
        <v>186</v>
      </c>
      <c r="C23" s="50" t="s">
        <v>49</v>
      </c>
      <c r="D23" s="51"/>
      <c r="E23" s="51"/>
      <c r="F23" s="51"/>
      <c r="G23" s="44">
        <v>2</v>
      </c>
      <c r="H23" s="8"/>
      <c r="I23" s="9" t="str">
        <f t="shared" si="0"/>
        <v/>
      </c>
      <c r="J23" s="55"/>
      <c r="K23" s="58" t="s">
        <v>191</v>
      </c>
    </row>
    <row r="24" spans="1:12" x14ac:dyDescent="0.25">
      <c r="A24" s="9">
        <v>7</v>
      </c>
      <c r="B24" s="32" t="s">
        <v>70</v>
      </c>
      <c r="C24" s="50" t="s">
        <v>11</v>
      </c>
      <c r="D24" s="51"/>
      <c r="E24" s="51"/>
      <c r="F24" s="51"/>
      <c r="G24" s="44">
        <v>5</v>
      </c>
      <c r="H24" s="8"/>
      <c r="I24" s="9" t="str">
        <f t="shared" si="0"/>
        <v/>
      </c>
      <c r="J24" s="55">
        <f>H24*G24</f>
        <v>0</v>
      </c>
      <c r="K24" s="58" t="s">
        <v>191</v>
      </c>
      <c r="L24" s="38" t="str">
        <f>I24</f>
        <v/>
      </c>
    </row>
    <row r="25" spans="1:12" x14ac:dyDescent="0.25">
      <c r="A25" s="9">
        <v>8</v>
      </c>
      <c r="B25" s="32" t="s">
        <v>72</v>
      </c>
      <c r="C25" s="50" t="s">
        <v>71</v>
      </c>
      <c r="D25" s="51"/>
      <c r="E25" s="51"/>
      <c r="F25" s="51"/>
      <c r="G25" s="44">
        <v>5</v>
      </c>
      <c r="H25" s="8"/>
      <c r="I25" s="9" t="str">
        <f t="shared" si="0"/>
        <v/>
      </c>
      <c r="J25" s="55">
        <f>H25*G25</f>
        <v>0</v>
      </c>
      <c r="K25" s="58" t="s">
        <v>191</v>
      </c>
      <c r="L25" s="38" t="str">
        <f t="shared" ref="L25:L26" si="2">I25</f>
        <v/>
      </c>
    </row>
    <row r="26" spans="1:12" x14ac:dyDescent="0.25">
      <c r="A26" s="9">
        <v>9</v>
      </c>
      <c r="B26" s="32" t="s">
        <v>73</v>
      </c>
      <c r="C26" s="50" t="s">
        <v>35</v>
      </c>
      <c r="D26" s="51"/>
      <c r="E26" s="51"/>
      <c r="F26" s="51"/>
      <c r="G26" s="44">
        <v>6</v>
      </c>
      <c r="H26" s="8"/>
      <c r="I26" s="9" t="str">
        <f t="shared" si="0"/>
        <v/>
      </c>
      <c r="J26" s="55">
        <f>H26*G26</f>
        <v>0</v>
      </c>
      <c r="K26" s="58" t="s">
        <v>191</v>
      </c>
      <c r="L26" s="38" t="str">
        <f t="shared" si="2"/>
        <v/>
      </c>
    </row>
    <row r="27" spans="1:12" x14ac:dyDescent="0.25">
      <c r="A27" s="9">
        <v>10</v>
      </c>
      <c r="B27" s="32" t="s">
        <v>74</v>
      </c>
      <c r="C27" s="50" t="s">
        <v>77</v>
      </c>
      <c r="D27" s="51"/>
      <c r="E27" s="51"/>
      <c r="F27" s="51"/>
      <c r="G27" s="44">
        <v>6</v>
      </c>
      <c r="H27" s="48"/>
      <c r="I27" s="9"/>
      <c r="J27" s="55">
        <f>H29*SUM(I28:I29)</f>
        <v>0</v>
      </c>
      <c r="K27" s="58"/>
      <c r="L27" s="38">
        <f>IF(H29&gt;0,SUM(I28:I29),0)</f>
        <v>0</v>
      </c>
    </row>
    <row r="28" spans="1:12" x14ac:dyDescent="0.25">
      <c r="A28" s="9"/>
      <c r="B28" s="32" t="s">
        <v>75</v>
      </c>
      <c r="C28" s="50" t="s">
        <v>78</v>
      </c>
      <c r="D28" s="51"/>
      <c r="E28" s="51"/>
      <c r="F28" s="51"/>
      <c r="G28" s="44">
        <v>2</v>
      </c>
      <c r="H28" s="8" t="s">
        <v>34</v>
      </c>
      <c r="I28" s="9" t="str">
        <f>IF(H28="offen","",G28)</f>
        <v/>
      </c>
      <c r="J28" s="55"/>
      <c r="K28" s="58"/>
    </row>
    <row r="29" spans="1:12" x14ac:dyDescent="0.25">
      <c r="A29" s="9"/>
      <c r="B29" s="32" t="s">
        <v>76</v>
      </c>
      <c r="C29" s="50" t="s">
        <v>77</v>
      </c>
      <c r="D29" s="51"/>
      <c r="E29" s="51"/>
      <c r="F29" s="51"/>
      <c r="G29" s="44">
        <v>4</v>
      </c>
      <c r="H29" s="8"/>
      <c r="I29" s="9" t="str">
        <f t="shared" ref="I29:I31" si="3">IF(H29&lt;1,"",G29)</f>
        <v/>
      </c>
      <c r="J29" s="55"/>
      <c r="K29" s="58" t="s">
        <v>191</v>
      </c>
    </row>
    <row r="30" spans="1:12" x14ac:dyDescent="0.25">
      <c r="A30" s="9">
        <v>11</v>
      </c>
      <c r="B30" s="32" t="s">
        <v>79</v>
      </c>
      <c r="C30" s="50" t="s">
        <v>80</v>
      </c>
      <c r="D30" s="51"/>
      <c r="E30" s="51"/>
      <c r="F30" s="51"/>
      <c r="G30" s="44">
        <v>5</v>
      </c>
      <c r="H30" s="8"/>
      <c r="I30" s="9" t="str">
        <f t="shared" si="3"/>
        <v/>
      </c>
      <c r="J30" s="55">
        <f>H30*G30</f>
        <v>0</v>
      </c>
      <c r="K30" s="58" t="s">
        <v>191</v>
      </c>
      <c r="L30" s="38" t="str">
        <f>I30</f>
        <v/>
      </c>
    </row>
    <row r="31" spans="1:12" x14ac:dyDescent="0.25">
      <c r="A31" s="9">
        <v>12</v>
      </c>
      <c r="B31" s="32" t="s">
        <v>81</v>
      </c>
      <c r="C31" s="50" t="s">
        <v>12</v>
      </c>
      <c r="D31" s="51"/>
      <c r="E31" s="51"/>
      <c r="F31" s="51"/>
      <c r="G31" s="44">
        <v>5</v>
      </c>
      <c r="H31" s="8"/>
      <c r="I31" s="9" t="str">
        <f t="shared" si="3"/>
        <v/>
      </c>
      <c r="J31" s="55">
        <f>H31*G31</f>
        <v>0</v>
      </c>
      <c r="K31" s="58" t="s">
        <v>191</v>
      </c>
      <c r="L31" s="38" t="str">
        <f>I31</f>
        <v/>
      </c>
    </row>
    <row r="32" spans="1:12" x14ac:dyDescent="0.25">
      <c r="A32" s="9">
        <v>13</v>
      </c>
      <c r="B32" s="32" t="s">
        <v>82</v>
      </c>
      <c r="C32" s="50" t="s">
        <v>13</v>
      </c>
      <c r="D32" s="51"/>
      <c r="E32" s="51"/>
      <c r="F32" s="51"/>
      <c r="G32" s="44">
        <v>6</v>
      </c>
      <c r="H32" s="48"/>
      <c r="I32" s="9"/>
      <c r="J32" s="55">
        <f>H34*SUM(I33:I34)</f>
        <v>0</v>
      </c>
      <c r="K32" s="58"/>
      <c r="L32" s="38">
        <f>IF(H34&gt;0,SUM(I33:I34),0)</f>
        <v>0</v>
      </c>
    </row>
    <row r="33" spans="1:12" x14ac:dyDescent="0.25">
      <c r="A33" s="9"/>
      <c r="B33" s="32" t="s">
        <v>83</v>
      </c>
      <c r="C33" s="50" t="s">
        <v>85</v>
      </c>
      <c r="D33" s="51"/>
      <c r="E33" s="51"/>
      <c r="F33" s="51"/>
      <c r="G33" s="44">
        <v>2</v>
      </c>
      <c r="H33" s="8" t="s">
        <v>34</v>
      </c>
      <c r="I33" s="9" t="str">
        <f>IF(H33="offen","",G33)</f>
        <v/>
      </c>
      <c r="J33" s="55"/>
      <c r="K33" s="58"/>
    </row>
    <row r="34" spans="1:12" x14ac:dyDescent="0.25">
      <c r="A34" s="9"/>
      <c r="B34" s="32" t="s">
        <v>84</v>
      </c>
      <c r="C34" s="50" t="s">
        <v>86</v>
      </c>
      <c r="D34" s="51"/>
      <c r="E34" s="51"/>
      <c r="F34" s="51"/>
      <c r="G34" s="44">
        <v>4</v>
      </c>
      <c r="H34" s="8"/>
      <c r="I34" s="9" t="str">
        <f t="shared" ref="I34" si="4">IF(H34&lt;1,"",G34)</f>
        <v/>
      </c>
      <c r="J34" s="55"/>
      <c r="K34" s="58" t="s">
        <v>191</v>
      </c>
    </row>
    <row r="35" spans="1:12" x14ac:dyDescent="0.25">
      <c r="A35" s="9">
        <v>14</v>
      </c>
      <c r="B35" s="32" t="s">
        <v>87</v>
      </c>
      <c r="C35" s="50" t="s">
        <v>14</v>
      </c>
      <c r="D35" s="51"/>
      <c r="E35" s="51"/>
      <c r="F35" s="51"/>
      <c r="G35" s="44">
        <v>8</v>
      </c>
      <c r="H35" s="48"/>
      <c r="I35" s="9"/>
      <c r="J35" s="55">
        <f>IFERROR(ROUNDDOWN((H36*G36+H37*G37)/SUM(I36:I37),1)*SUM(I36:I37),0)</f>
        <v>0</v>
      </c>
      <c r="K35" s="58"/>
      <c r="L35" s="38">
        <f>SUM(I36:I37)</f>
        <v>0</v>
      </c>
    </row>
    <row r="36" spans="1:12" x14ac:dyDescent="0.25">
      <c r="A36" s="9"/>
      <c r="B36" s="32" t="s">
        <v>88</v>
      </c>
      <c r="C36" s="50" t="s">
        <v>90</v>
      </c>
      <c r="D36" s="51"/>
      <c r="E36" s="51"/>
      <c r="F36" s="51"/>
      <c r="G36" s="44">
        <v>6</v>
      </c>
      <c r="H36" s="8"/>
      <c r="I36" s="9" t="str">
        <f t="shared" ref="I36:I37" si="5">IF(H36&lt;1,"",G36)</f>
        <v/>
      </c>
      <c r="J36" s="55"/>
      <c r="K36" s="58" t="s">
        <v>191</v>
      </c>
    </row>
    <row r="37" spans="1:12" x14ac:dyDescent="0.25">
      <c r="A37" s="9"/>
      <c r="B37" s="32" t="s">
        <v>89</v>
      </c>
      <c r="C37" s="50" t="s">
        <v>91</v>
      </c>
      <c r="D37" s="51"/>
      <c r="E37" s="51"/>
      <c r="F37" s="51"/>
      <c r="G37" s="44">
        <v>2</v>
      </c>
      <c r="H37" s="8"/>
      <c r="I37" s="9" t="str">
        <f t="shared" si="5"/>
        <v/>
      </c>
      <c r="J37" s="55"/>
      <c r="K37" s="58" t="s">
        <v>191</v>
      </c>
    </row>
    <row r="38" spans="1:12" x14ac:dyDescent="0.25">
      <c r="A38" s="9">
        <v>15</v>
      </c>
      <c r="B38" s="32" t="s">
        <v>92</v>
      </c>
      <c r="C38" s="50" t="s">
        <v>15</v>
      </c>
      <c r="D38" s="51"/>
      <c r="E38" s="51"/>
      <c r="F38" s="51"/>
      <c r="G38" s="44">
        <v>9</v>
      </c>
      <c r="H38" s="48"/>
      <c r="I38" s="9"/>
      <c r="J38" s="55">
        <f>H40*SUM(I39:I40)</f>
        <v>0</v>
      </c>
      <c r="K38" s="58"/>
      <c r="L38" s="38">
        <f>IF(H40&gt;0,SUM(I39:I40),0)</f>
        <v>0</v>
      </c>
    </row>
    <row r="39" spans="1:12" x14ac:dyDescent="0.25">
      <c r="A39" s="9"/>
      <c r="B39" s="32" t="s">
        <v>93</v>
      </c>
      <c r="C39" s="50" t="s">
        <v>95</v>
      </c>
      <c r="D39" s="51"/>
      <c r="E39" s="51"/>
      <c r="F39" s="51"/>
      <c r="G39" s="44">
        <v>2</v>
      </c>
      <c r="H39" s="8" t="s">
        <v>34</v>
      </c>
      <c r="I39" s="9" t="str">
        <f>IF(H39="offen","",G39)</f>
        <v/>
      </c>
      <c r="J39" s="55"/>
      <c r="K39" s="58"/>
    </row>
    <row r="40" spans="1:12" x14ac:dyDescent="0.25">
      <c r="A40" s="9"/>
      <c r="B40" s="32" t="s">
        <v>94</v>
      </c>
      <c r="C40" s="50" t="s">
        <v>15</v>
      </c>
      <c r="D40" s="51"/>
      <c r="E40" s="51"/>
      <c r="F40" s="51"/>
      <c r="G40" s="44">
        <v>7</v>
      </c>
      <c r="H40" s="8"/>
      <c r="I40" s="9" t="str">
        <f t="shared" ref="I40" si="6">IF(H40&lt;1,"",G40)</f>
        <v/>
      </c>
      <c r="J40" s="55"/>
      <c r="K40" s="58" t="s">
        <v>191</v>
      </c>
    </row>
    <row r="41" spans="1:12" x14ac:dyDescent="0.25">
      <c r="A41" s="9">
        <v>16</v>
      </c>
      <c r="B41" s="32" t="s">
        <v>96</v>
      </c>
      <c r="C41" s="50" t="s">
        <v>16</v>
      </c>
      <c r="D41" s="51"/>
      <c r="E41" s="51"/>
      <c r="F41" s="51"/>
      <c r="G41" s="44">
        <v>5</v>
      </c>
      <c r="H41" s="8"/>
      <c r="I41" s="9" t="str">
        <f t="shared" si="0"/>
        <v/>
      </c>
      <c r="J41" s="55">
        <f>H41*G41</f>
        <v>0</v>
      </c>
      <c r="K41" s="58" t="s">
        <v>191</v>
      </c>
      <c r="L41" s="38" t="str">
        <f>I41</f>
        <v/>
      </c>
    </row>
    <row r="42" spans="1:12" x14ac:dyDescent="0.25">
      <c r="A42" s="9">
        <v>17</v>
      </c>
      <c r="B42" s="32" t="s">
        <v>98</v>
      </c>
      <c r="C42" s="50" t="s">
        <v>21</v>
      </c>
      <c r="D42" s="51"/>
      <c r="E42" s="51"/>
      <c r="F42" s="51"/>
      <c r="G42" s="44">
        <v>3</v>
      </c>
      <c r="H42" s="8"/>
      <c r="I42" s="9" t="str">
        <f t="shared" si="0"/>
        <v/>
      </c>
      <c r="J42" s="55">
        <f t="shared" ref="J42:J43" si="7">H42*G42</f>
        <v>0</v>
      </c>
      <c r="K42" s="58" t="s">
        <v>191</v>
      </c>
      <c r="L42" s="38" t="str">
        <f t="shared" ref="L42:L43" si="8">I42</f>
        <v/>
      </c>
    </row>
    <row r="43" spans="1:12" x14ac:dyDescent="0.25">
      <c r="A43" s="9">
        <v>25</v>
      </c>
      <c r="B43" s="32" t="s">
        <v>140</v>
      </c>
      <c r="C43" s="50" t="s">
        <v>141</v>
      </c>
      <c r="D43" s="51"/>
      <c r="E43" s="51"/>
      <c r="F43" s="51"/>
      <c r="G43" s="44">
        <v>6</v>
      </c>
      <c r="H43" s="8"/>
      <c r="I43" s="9" t="str">
        <f t="shared" si="0"/>
        <v/>
      </c>
      <c r="J43" s="55">
        <f t="shared" si="7"/>
        <v>0</v>
      </c>
      <c r="K43" s="58" t="s">
        <v>191</v>
      </c>
      <c r="L43" s="38" t="str">
        <f t="shared" si="8"/>
        <v/>
      </c>
    </row>
    <row r="44" spans="1:12" x14ac:dyDescent="0.25">
      <c r="A44" s="9">
        <v>26</v>
      </c>
      <c r="B44" s="32" t="s">
        <v>142</v>
      </c>
      <c r="C44" s="50" t="s">
        <v>143</v>
      </c>
      <c r="D44" s="51"/>
      <c r="E44" s="51"/>
      <c r="F44" s="51"/>
      <c r="G44" s="44">
        <v>8</v>
      </c>
      <c r="H44" s="48"/>
      <c r="I44" s="9"/>
      <c r="J44" s="55">
        <f>H46*SUM(I45:I46)</f>
        <v>0</v>
      </c>
      <c r="K44" s="58"/>
      <c r="L44" s="38">
        <f>IF(H46&gt;0,SUM(I45:I46),0)</f>
        <v>0</v>
      </c>
    </row>
    <row r="45" spans="1:12" x14ac:dyDescent="0.25">
      <c r="A45" s="9"/>
      <c r="B45" s="32" t="s">
        <v>144</v>
      </c>
      <c r="C45" s="50" t="s">
        <v>143</v>
      </c>
      <c r="D45" s="51"/>
      <c r="E45" s="51"/>
      <c r="F45" s="51"/>
      <c r="G45" s="44">
        <v>4</v>
      </c>
      <c r="H45" s="8" t="s">
        <v>34</v>
      </c>
      <c r="I45" s="9" t="str">
        <f>IF(H45="offen","",G45)</f>
        <v/>
      </c>
      <c r="J45" s="55"/>
      <c r="K45" s="58"/>
    </row>
    <row r="46" spans="1:12" x14ac:dyDescent="0.25">
      <c r="A46" s="9"/>
      <c r="B46" s="32" t="s">
        <v>145</v>
      </c>
      <c r="C46" s="50" t="s">
        <v>146</v>
      </c>
      <c r="D46" s="51"/>
      <c r="E46" s="51"/>
      <c r="F46" s="51"/>
      <c r="G46" s="44">
        <v>4</v>
      </c>
      <c r="H46" s="8"/>
      <c r="I46" s="9" t="str">
        <f t="shared" ref="I46" si="9">IF(H46&lt;1,"",G46)</f>
        <v/>
      </c>
      <c r="J46" s="55"/>
      <c r="K46" s="58" t="s">
        <v>191</v>
      </c>
    </row>
    <row r="47" spans="1:12" x14ac:dyDescent="0.25">
      <c r="A47" s="9">
        <v>27</v>
      </c>
      <c r="B47" s="32" t="s">
        <v>147</v>
      </c>
      <c r="C47" s="50" t="s">
        <v>148</v>
      </c>
      <c r="D47" s="51"/>
      <c r="E47" s="51"/>
      <c r="F47" s="51"/>
      <c r="G47" s="44">
        <v>6</v>
      </c>
      <c r="H47" s="48"/>
      <c r="I47" s="9"/>
      <c r="J47" s="55">
        <f>IFERROR(ROUNDDOWN((H48*G48+H49*G49+H50*G50)/SUM(I48:I50),1)*SUM(I48:I50),0)</f>
        <v>0</v>
      </c>
      <c r="K47" s="58"/>
      <c r="L47" s="38">
        <f>SUM(I48:I50)</f>
        <v>0</v>
      </c>
    </row>
    <row r="48" spans="1:12" x14ac:dyDescent="0.25">
      <c r="A48" s="9"/>
      <c r="B48" s="32" t="s">
        <v>149</v>
      </c>
      <c r="C48" s="50" t="s">
        <v>152</v>
      </c>
      <c r="D48" s="51"/>
      <c r="E48" s="51"/>
      <c r="F48" s="51"/>
      <c r="G48" s="44">
        <v>2</v>
      </c>
      <c r="H48" s="8"/>
      <c r="I48" s="9" t="str">
        <f t="shared" ref="I48:I50" si="10">IF(H48&lt;1,"",G48)</f>
        <v/>
      </c>
      <c r="J48" s="55"/>
      <c r="K48" s="58" t="s">
        <v>191</v>
      </c>
    </row>
    <row r="49" spans="1:13" x14ac:dyDescent="0.25">
      <c r="A49" s="9"/>
      <c r="B49" s="32" t="s">
        <v>150</v>
      </c>
      <c r="C49" s="50" t="s">
        <v>153</v>
      </c>
      <c r="D49" s="51"/>
      <c r="E49" s="51"/>
      <c r="F49" s="51"/>
      <c r="G49" s="44">
        <v>2</v>
      </c>
      <c r="H49" s="8"/>
      <c r="I49" s="9" t="str">
        <f t="shared" si="10"/>
        <v/>
      </c>
      <c r="J49" s="55"/>
      <c r="K49" s="58" t="s">
        <v>191</v>
      </c>
    </row>
    <row r="50" spans="1:13" x14ac:dyDescent="0.25">
      <c r="A50" s="9"/>
      <c r="B50" s="32" t="s">
        <v>151</v>
      </c>
      <c r="C50" s="50" t="s">
        <v>154</v>
      </c>
      <c r="D50" s="51"/>
      <c r="E50" s="51"/>
      <c r="F50" s="51"/>
      <c r="G50" s="44">
        <v>2</v>
      </c>
      <c r="H50" s="8"/>
      <c r="I50" s="9" t="str">
        <f t="shared" si="10"/>
        <v/>
      </c>
      <c r="J50" s="55"/>
      <c r="K50" s="58" t="s">
        <v>191</v>
      </c>
    </row>
    <row r="51" spans="1:13" x14ac:dyDescent="0.25">
      <c r="A51" s="9">
        <v>28</v>
      </c>
      <c r="B51" s="32" t="s">
        <v>155</v>
      </c>
      <c r="C51" s="50" t="s">
        <v>158</v>
      </c>
      <c r="D51" s="51"/>
      <c r="E51" s="51"/>
      <c r="F51" s="51"/>
      <c r="G51" s="44">
        <v>8</v>
      </c>
      <c r="H51" s="48"/>
      <c r="I51" s="9"/>
      <c r="J51" s="55">
        <f>IFERROR(ROUNDDOWN((H52*G52+H53*G53)/SUM(I52:I53),1)*SUM(I52:I53),0)</f>
        <v>0</v>
      </c>
      <c r="K51" s="58"/>
      <c r="L51" s="38">
        <f>SUM(I52:I53)</f>
        <v>0</v>
      </c>
    </row>
    <row r="52" spans="1:13" x14ac:dyDescent="0.25">
      <c r="A52" s="9"/>
      <c r="B52" s="32" t="s">
        <v>156</v>
      </c>
      <c r="C52" s="50" t="s">
        <v>159</v>
      </c>
      <c r="D52" s="51"/>
      <c r="E52" s="51"/>
      <c r="F52" s="51"/>
      <c r="G52" s="44">
        <v>4</v>
      </c>
      <c r="H52" s="8"/>
      <c r="I52" s="9" t="str">
        <f t="shared" ref="I52:I54" si="11">IF(H52&lt;1,"",G52)</f>
        <v/>
      </c>
      <c r="J52" s="55"/>
      <c r="K52" s="58" t="s">
        <v>191</v>
      </c>
    </row>
    <row r="53" spans="1:13" x14ac:dyDescent="0.25">
      <c r="A53" s="9"/>
      <c r="B53" s="32" t="s">
        <v>157</v>
      </c>
      <c r="C53" s="50" t="s">
        <v>160</v>
      </c>
      <c r="D53" s="51"/>
      <c r="E53" s="51"/>
      <c r="F53" s="51"/>
      <c r="G53" s="44">
        <v>4</v>
      </c>
      <c r="H53" s="8"/>
      <c r="I53" s="9" t="str">
        <f t="shared" si="11"/>
        <v/>
      </c>
      <c r="J53" s="55"/>
      <c r="K53" s="58" t="s">
        <v>191</v>
      </c>
    </row>
    <row r="54" spans="1:13" x14ac:dyDescent="0.25">
      <c r="A54" s="9">
        <v>29</v>
      </c>
      <c r="B54" s="32" t="s">
        <v>161</v>
      </c>
      <c r="C54" s="50" t="s">
        <v>162</v>
      </c>
      <c r="D54" s="51"/>
      <c r="E54" s="51"/>
      <c r="F54" s="51"/>
      <c r="G54" s="44">
        <v>6</v>
      </c>
      <c r="H54" s="8"/>
      <c r="I54" s="9" t="str">
        <f t="shared" si="11"/>
        <v/>
      </c>
      <c r="J54" s="55">
        <f t="shared" ref="J54" si="12">H54*G54</f>
        <v>0</v>
      </c>
      <c r="K54" s="58" t="s">
        <v>191</v>
      </c>
      <c r="L54" s="38" t="str">
        <f t="shared" ref="L54" si="13">I54</f>
        <v/>
      </c>
    </row>
    <row r="55" spans="1:13" x14ac:dyDescent="0.25">
      <c r="A55" s="9">
        <v>30</v>
      </c>
      <c r="B55" s="32" t="s">
        <v>110</v>
      </c>
      <c r="C55" s="50" t="s">
        <v>111</v>
      </c>
      <c r="D55" s="51"/>
      <c r="E55" s="51"/>
      <c r="F55" s="51"/>
      <c r="G55" s="44">
        <v>6</v>
      </c>
      <c r="H55" s="8"/>
      <c r="I55" s="9" t="str">
        <f t="shared" ref="I55" si="14">IF(H55&lt;1,"",G55)</f>
        <v/>
      </c>
      <c r="J55" s="55">
        <f t="shared" ref="J55:J56" si="15">H55*G55</f>
        <v>0</v>
      </c>
      <c r="K55" s="58" t="s">
        <v>191</v>
      </c>
      <c r="L55" s="38" t="str">
        <f t="shared" ref="L55:L56" si="16">I55</f>
        <v/>
      </c>
    </row>
    <row r="56" spans="1:13" x14ac:dyDescent="0.25">
      <c r="A56" s="9">
        <v>31</v>
      </c>
      <c r="B56" s="32" t="s">
        <v>113</v>
      </c>
      <c r="C56" s="50" t="s">
        <v>117</v>
      </c>
      <c r="D56" s="51"/>
      <c r="E56" s="51"/>
      <c r="F56" s="51"/>
      <c r="G56" s="44">
        <v>5</v>
      </c>
      <c r="H56" s="8"/>
      <c r="I56" s="9" t="str">
        <f t="shared" ref="I56:I59" si="17">IF(H56&lt;1,"",G56)</f>
        <v/>
      </c>
      <c r="J56" s="55">
        <f t="shared" si="15"/>
        <v>0</v>
      </c>
      <c r="K56" s="58" t="s">
        <v>191</v>
      </c>
      <c r="L56" s="38" t="str">
        <f t="shared" si="16"/>
        <v/>
      </c>
    </row>
    <row r="57" spans="1:13" x14ac:dyDescent="0.25">
      <c r="A57" s="9">
        <v>37</v>
      </c>
      <c r="B57" s="32" t="s">
        <v>118</v>
      </c>
      <c r="C57" s="50" t="s">
        <v>23</v>
      </c>
      <c r="D57" s="41"/>
      <c r="E57" s="41"/>
      <c r="F57" s="41"/>
      <c r="G57" s="45">
        <v>5</v>
      </c>
      <c r="H57" s="8"/>
      <c r="I57" s="9" t="str">
        <f t="shared" si="17"/>
        <v/>
      </c>
      <c r="J57" s="55">
        <f t="shared" ref="J57:J58" si="18">H57*G57</f>
        <v>0</v>
      </c>
      <c r="K57" s="58" t="s">
        <v>191</v>
      </c>
      <c r="L57" s="38" t="str">
        <f t="shared" ref="L57:L58" si="19">I57</f>
        <v/>
      </c>
    </row>
    <row r="58" spans="1:13" x14ac:dyDescent="0.25">
      <c r="A58" s="9">
        <v>45</v>
      </c>
      <c r="B58" s="32" t="s">
        <v>119</v>
      </c>
      <c r="C58" s="67" t="s">
        <v>24</v>
      </c>
      <c r="D58" s="68"/>
      <c r="E58" s="68"/>
      <c r="F58" s="68"/>
      <c r="G58" s="45">
        <v>10</v>
      </c>
      <c r="H58" s="70"/>
      <c r="I58" s="9" t="str">
        <f t="shared" si="17"/>
        <v/>
      </c>
      <c r="J58" s="55">
        <f t="shared" si="18"/>
        <v>0</v>
      </c>
      <c r="K58" s="69" t="s">
        <v>194</v>
      </c>
      <c r="L58" s="38" t="str">
        <f t="shared" si="19"/>
        <v/>
      </c>
    </row>
    <row r="59" spans="1:13" x14ac:dyDescent="0.25">
      <c r="A59" s="9">
        <v>46</v>
      </c>
      <c r="B59" s="32" t="s">
        <v>120</v>
      </c>
      <c r="C59" s="67" t="s">
        <v>25</v>
      </c>
      <c r="D59" s="68"/>
      <c r="E59" s="68"/>
      <c r="F59" s="68"/>
      <c r="G59" s="44">
        <v>12</v>
      </c>
      <c r="H59" s="48"/>
      <c r="I59" s="9" t="str">
        <f t="shared" si="17"/>
        <v/>
      </c>
      <c r="J59" s="55"/>
    </row>
    <row r="60" spans="1:13" x14ac:dyDescent="0.25">
      <c r="A60" s="9"/>
      <c r="B60" s="32" t="s">
        <v>121</v>
      </c>
      <c r="C60" s="50" t="s">
        <v>123</v>
      </c>
      <c r="D60" s="51"/>
      <c r="E60" s="51"/>
      <c r="F60" s="51"/>
      <c r="G60" s="44">
        <v>4</v>
      </c>
      <c r="H60" s="8" t="s">
        <v>34</v>
      </c>
      <c r="I60" s="9" t="str">
        <f>IF(H60="offen","",G60)</f>
        <v/>
      </c>
      <c r="J60" s="55"/>
    </row>
    <row r="61" spans="1:13" x14ac:dyDescent="0.25">
      <c r="A61" s="9"/>
      <c r="B61" s="32" t="s">
        <v>122</v>
      </c>
      <c r="C61" s="50" t="s">
        <v>124</v>
      </c>
      <c r="D61" s="51"/>
      <c r="E61" s="51"/>
      <c r="F61" s="51"/>
      <c r="G61" s="44">
        <v>8</v>
      </c>
      <c r="H61" s="8" t="s">
        <v>34</v>
      </c>
      <c r="I61" s="9" t="str">
        <f>IF(H61="offen","",G61)</f>
        <v/>
      </c>
      <c r="J61" s="55"/>
    </row>
    <row r="62" spans="1:13" x14ac:dyDescent="0.25">
      <c r="A62" s="9" t="s">
        <v>190</v>
      </c>
      <c r="B62" s="32" t="s">
        <v>189</v>
      </c>
      <c r="C62" s="67" t="s">
        <v>26</v>
      </c>
      <c r="D62" s="68"/>
      <c r="E62" s="68"/>
      <c r="F62" s="68"/>
      <c r="G62" s="45">
        <v>30</v>
      </c>
      <c r="H62" s="8" t="s">
        <v>34</v>
      </c>
      <c r="I62" s="9" t="str">
        <f>IF(H62="offen","",G62)</f>
        <v/>
      </c>
      <c r="J62" s="55"/>
    </row>
    <row r="63" spans="1:13" x14ac:dyDescent="0.25">
      <c r="A63" s="29"/>
      <c r="B63" s="33"/>
      <c r="C63" s="10" t="s">
        <v>27</v>
      </c>
      <c r="D63" s="11"/>
      <c r="E63" s="11"/>
      <c r="F63" s="11"/>
      <c r="G63" s="12" t="s">
        <v>28</v>
      </c>
      <c r="H63" s="13">
        <f>SUM(H11:H58)</f>
        <v>0</v>
      </c>
      <c r="I63" s="9"/>
      <c r="J63" s="56">
        <f>IF(H63=0,0,SUM(J10:J58)/L63)</f>
        <v>0</v>
      </c>
      <c r="L63" s="38">
        <f>SUM(L11:L58)</f>
        <v>0</v>
      </c>
      <c r="M63" s="38">
        <f t="array" ref="M63">SUM(IF(A10:A62&gt;0,G10:G62,0))</f>
        <v>195</v>
      </c>
    </row>
    <row r="64" spans="1:13" x14ac:dyDescent="0.25">
      <c r="A64" s="25"/>
      <c r="B64" s="25"/>
      <c r="C64" s="63" t="s">
        <v>33</v>
      </c>
      <c r="D64" s="64"/>
      <c r="E64" s="64"/>
      <c r="F64" s="64"/>
      <c r="G64" s="64"/>
      <c r="H64" s="16"/>
      <c r="I64" s="26">
        <f>SUM(I10:I62)</f>
        <v>0</v>
      </c>
      <c r="J64" s="30"/>
    </row>
    <row r="65" spans="1:10" x14ac:dyDescent="0.25">
      <c r="A65" s="2"/>
      <c r="B65" s="2"/>
      <c r="C65" s="2"/>
      <c r="D65" s="3"/>
      <c r="E65" s="3"/>
      <c r="F65" s="3"/>
      <c r="G65" s="3"/>
      <c r="H65" s="3"/>
      <c r="I65" s="15"/>
      <c r="J65" s="11"/>
    </row>
    <row r="66" spans="1:10" x14ac:dyDescent="0.25">
      <c r="A66" s="1" t="s">
        <v>125</v>
      </c>
      <c r="B66" s="1"/>
      <c r="C66" s="2"/>
      <c r="D66" s="16"/>
      <c r="E66" s="16"/>
      <c r="F66" s="16"/>
      <c r="G66" s="14">
        <f>J63</f>
        <v>0</v>
      </c>
      <c r="H66" s="17" t="s">
        <v>54</v>
      </c>
      <c r="I66" s="59">
        <f>G66*0.75</f>
        <v>0</v>
      </c>
      <c r="J66" s="60"/>
    </row>
    <row r="67" spans="1:10" x14ac:dyDescent="0.25">
      <c r="A67" s="2"/>
      <c r="B67" s="2"/>
      <c r="C67" s="1"/>
      <c r="D67" s="16"/>
      <c r="E67" s="16"/>
      <c r="F67" s="16"/>
      <c r="G67" s="18"/>
      <c r="H67" s="16"/>
      <c r="I67" s="19"/>
      <c r="J67" s="20"/>
    </row>
    <row r="68" spans="1:10" x14ac:dyDescent="0.25">
      <c r="A68" s="1" t="s">
        <v>29</v>
      </c>
      <c r="B68" s="1"/>
      <c r="C68" s="2"/>
      <c r="D68" s="16"/>
      <c r="E68" s="16"/>
      <c r="F68" s="16"/>
      <c r="G68" s="8"/>
      <c r="H68" s="17" t="s">
        <v>55</v>
      </c>
      <c r="I68" s="59">
        <f>G68*0.2</f>
        <v>0</v>
      </c>
      <c r="J68" s="60"/>
    </row>
    <row r="69" spans="1:10" x14ac:dyDescent="0.25">
      <c r="A69" s="2"/>
      <c r="B69" s="2"/>
      <c r="C69" s="2"/>
      <c r="D69" s="2"/>
      <c r="E69" s="2"/>
      <c r="F69" s="2"/>
      <c r="G69" s="2"/>
      <c r="H69" s="21"/>
      <c r="I69" s="19"/>
      <c r="J69" s="20"/>
    </row>
    <row r="70" spans="1:10" x14ac:dyDescent="0.25">
      <c r="A70" s="1" t="s">
        <v>30</v>
      </c>
      <c r="B70" s="1"/>
      <c r="C70" s="2"/>
      <c r="D70" s="2"/>
      <c r="E70" s="2"/>
      <c r="F70" s="2"/>
      <c r="G70" s="22"/>
      <c r="H70" s="23" t="s">
        <v>31</v>
      </c>
      <c r="I70" s="59">
        <f>G70*0.05</f>
        <v>0</v>
      </c>
      <c r="J70" s="60"/>
    </row>
    <row r="71" spans="1:10" ht="15.75" thickBot="1" x14ac:dyDescent="0.3">
      <c r="A71" s="2"/>
      <c r="B71" s="2"/>
      <c r="C71" s="2"/>
      <c r="D71" s="2"/>
      <c r="E71" s="2"/>
      <c r="F71" s="2"/>
      <c r="G71" s="2"/>
      <c r="H71" s="2"/>
      <c r="I71" s="3"/>
      <c r="J71" s="3"/>
    </row>
    <row r="72" spans="1:10" ht="15.75" thickBot="1" x14ac:dyDescent="0.3">
      <c r="A72" s="1" t="s">
        <v>32</v>
      </c>
      <c r="B72" s="1"/>
      <c r="C72" s="2"/>
      <c r="D72" s="1"/>
      <c r="E72" s="1"/>
      <c r="F72" s="1"/>
      <c r="G72" s="2"/>
      <c r="H72" s="24" t="s">
        <v>28</v>
      </c>
      <c r="I72" s="61">
        <f>ROUNDDOWN(IF(AND(G68&gt;0,G70&gt;0),I66+I68+I70,G66),2)</f>
        <v>0</v>
      </c>
      <c r="J72" s="62"/>
    </row>
  </sheetData>
  <sheetProtection algorithmName="SHA-512" hashValue="U+lXf83cQg5e0lBJ6VRl+UB1lwr4/UkmUUWFEqZXHGma+8DoZzQvu6Uep9QVZz4jBfCytp9oBSrhLv5yaqee6A==" saltValue="Jz9Q7lhdbHuALDMlE1P4Bg==" spinCount="100000" sheet="1" objects="1" scenarios="1" selectLockedCells="1"/>
  <mergeCells count="9">
    <mergeCell ref="I68:J68"/>
    <mergeCell ref="I70:J70"/>
    <mergeCell ref="I72:J72"/>
    <mergeCell ref="C9:F9"/>
    <mergeCell ref="C58:F58"/>
    <mergeCell ref="C59:F59"/>
    <mergeCell ref="C62:F62"/>
    <mergeCell ref="C64:G64"/>
    <mergeCell ref="I66:J66"/>
  </mergeCells>
  <conditionalFormatting sqref="G68 G70">
    <cfRule type="cellIs" dxfId="193" priority="85" operator="lessThan">
      <formula>1</formula>
    </cfRule>
  </conditionalFormatting>
  <conditionalFormatting sqref="I72:J72">
    <cfRule type="expression" dxfId="192" priority="83">
      <formula>$I$68+$I$70=0</formula>
    </cfRule>
    <cfRule type="expression" dxfId="191" priority="84">
      <formula>$I$62&lt;$L$62</formula>
    </cfRule>
  </conditionalFormatting>
  <conditionalFormatting sqref="H11">
    <cfRule type="expression" dxfId="190" priority="82">
      <formula>OR(H12&lt;1,H13&lt;1)</formula>
    </cfRule>
  </conditionalFormatting>
  <conditionalFormatting sqref="H15">
    <cfRule type="expression" dxfId="189" priority="79">
      <formula>OR(H16="offen",H17&lt;1)</formula>
    </cfRule>
  </conditionalFormatting>
  <conditionalFormatting sqref="H18">
    <cfRule type="expression" dxfId="188" priority="78">
      <formula>OR(H19="offen",H20&lt;1)</formula>
    </cfRule>
  </conditionalFormatting>
  <conditionalFormatting sqref="H21">
    <cfRule type="expression" dxfId="187" priority="74">
      <formula>OR(H22&lt;1,H23&lt;1)</formula>
    </cfRule>
  </conditionalFormatting>
  <conditionalFormatting sqref="H10">
    <cfRule type="expression" dxfId="186" priority="73">
      <formula>H10="offen"</formula>
    </cfRule>
  </conditionalFormatting>
  <conditionalFormatting sqref="H16">
    <cfRule type="expression" dxfId="185" priority="71">
      <formula>H16="offen"</formula>
    </cfRule>
  </conditionalFormatting>
  <conditionalFormatting sqref="H19">
    <cfRule type="expression" dxfId="184" priority="70">
      <formula>H19="offen"</formula>
    </cfRule>
  </conditionalFormatting>
  <conditionalFormatting sqref="H35">
    <cfRule type="expression" dxfId="183" priority="59">
      <formula>OR(H36&lt;1,H37&lt;1)</formula>
    </cfRule>
  </conditionalFormatting>
  <conditionalFormatting sqref="H33">
    <cfRule type="expression" dxfId="182" priority="62">
      <formula>H33="offen"</formula>
    </cfRule>
  </conditionalFormatting>
  <conditionalFormatting sqref="H27">
    <cfRule type="expression" dxfId="181" priority="69">
      <formula>OR(H28="offen",H29&lt;1)</formula>
    </cfRule>
  </conditionalFormatting>
  <conditionalFormatting sqref="H28">
    <cfRule type="expression" dxfId="180" priority="67">
      <formula>H28="offen"</formula>
    </cfRule>
  </conditionalFormatting>
  <conditionalFormatting sqref="H32">
    <cfRule type="expression" dxfId="179" priority="64">
      <formula>OR(H33="offen",H34&lt;1)</formula>
    </cfRule>
  </conditionalFormatting>
  <conditionalFormatting sqref="H38">
    <cfRule type="expression" dxfId="178" priority="58">
      <formula>OR(H39="offen",H40&lt;1)</formula>
    </cfRule>
  </conditionalFormatting>
  <conditionalFormatting sqref="H39">
    <cfRule type="expression" dxfId="177" priority="56">
      <formula>H39="offen"</formula>
    </cfRule>
  </conditionalFormatting>
  <conditionalFormatting sqref="H58">
    <cfRule type="expression" dxfId="176" priority="43">
      <formula>H58&lt;1</formula>
    </cfRule>
  </conditionalFormatting>
  <conditionalFormatting sqref="H60">
    <cfRule type="expression" dxfId="175" priority="42">
      <formula>H60="offen"</formula>
    </cfRule>
  </conditionalFormatting>
  <conditionalFormatting sqref="H61">
    <cfRule type="expression" dxfId="174" priority="41">
      <formula>H61="offen"</formula>
    </cfRule>
  </conditionalFormatting>
  <conditionalFormatting sqref="H62">
    <cfRule type="expression" dxfId="173" priority="40">
      <formula>H62="offen"</formula>
    </cfRule>
  </conditionalFormatting>
  <conditionalFormatting sqref="H59">
    <cfRule type="expression" dxfId="172" priority="39">
      <formula>OR(H60="offen",H61="offen")</formula>
    </cfRule>
  </conditionalFormatting>
  <conditionalFormatting sqref="H44">
    <cfRule type="expression" dxfId="171" priority="38">
      <formula>OR(H45="offen",H46&lt;1)</formula>
    </cfRule>
  </conditionalFormatting>
  <conditionalFormatting sqref="H45">
    <cfRule type="expression" dxfId="170" priority="36">
      <formula>H45="offen"</formula>
    </cfRule>
  </conditionalFormatting>
  <conditionalFormatting sqref="H47">
    <cfRule type="expression" dxfId="169" priority="35">
      <formula>OR(H48&lt;1,H49&lt;1,H50&lt;1)</formula>
    </cfRule>
  </conditionalFormatting>
  <conditionalFormatting sqref="H51">
    <cfRule type="expression" dxfId="168" priority="32">
      <formula>OR(H52&lt;1,H53&lt;1)</formula>
    </cfRule>
  </conditionalFormatting>
  <conditionalFormatting sqref="K12:K57">
    <cfRule type="expression" dxfId="167" priority="30">
      <formula>AND(H12&gt;0,ISERROR(MATCH(H12,Notenschema,0)))</formula>
    </cfRule>
  </conditionalFormatting>
  <conditionalFormatting sqref="H12:H14">
    <cfRule type="expression" dxfId="166" priority="28">
      <formula>H12&lt;1</formula>
    </cfRule>
  </conditionalFormatting>
  <conditionalFormatting sqref="H12:H14">
    <cfRule type="expression" dxfId="165" priority="29">
      <formula>ISERROR(MATCH(H12,Notenschema,0))</formula>
    </cfRule>
  </conditionalFormatting>
  <conditionalFormatting sqref="H17">
    <cfRule type="expression" dxfId="164" priority="26">
      <formula>H17&lt;1</formula>
    </cfRule>
  </conditionalFormatting>
  <conditionalFormatting sqref="H17">
    <cfRule type="expression" dxfId="163" priority="27">
      <formula>ISERROR(MATCH(H17,Notenschema,0))</formula>
    </cfRule>
  </conditionalFormatting>
  <conditionalFormatting sqref="H20">
    <cfRule type="expression" dxfId="162" priority="24">
      <formula>H20&lt;1</formula>
    </cfRule>
  </conditionalFormatting>
  <conditionalFormatting sqref="H20">
    <cfRule type="expression" dxfId="161" priority="25">
      <formula>ISERROR(MATCH(H20,Notenschema,0))</formula>
    </cfRule>
  </conditionalFormatting>
  <conditionalFormatting sqref="H22:H26">
    <cfRule type="expression" dxfId="160" priority="22">
      <formula>H22&lt;1</formula>
    </cfRule>
  </conditionalFormatting>
  <conditionalFormatting sqref="H22:H26">
    <cfRule type="expression" dxfId="159" priority="23">
      <formula>ISERROR(MATCH(H22,Notenschema,0))</formula>
    </cfRule>
  </conditionalFormatting>
  <conditionalFormatting sqref="H29:H31">
    <cfRule type="expression" dxfId="158" priority="20">
      <formula>H29&lt;1</formula>
    </cfRule>
  </conditionalFormatting>
  <conditionalFormatting sqref="H29:H31">
    <cfRule type="expression" dxfId="157" priority="21">
      <formula>ISERROR(MATCH(H29,Notenschema,0))</formula>
    </cfRule>
  </conditionalFormatting>
  <conditionalFormatting sqref="H34">
    <cfRule type="expression" dxfId="156" priority="18">
      <formula>H34&lt;1</formula>
    </cfRule>
  </conditionalFormatting>
  <conditionalFormatting sqref="H34">
    <cfRule type="expression" dxfId="155" priority="19">
      <formula>ISERROR(MATCH(H34,Notenschema,0))</formula>
    </cfRule>
  </conditionalFormatting>
  <conditionalFormatting sqref="H36">
    <cfRule type="expression" dxfId="154" priority="16">
      <formula>H36&lt;1</formula>
    </cfRule>
  </conditionalFormatting>
  <conditionalFormatting sqref="H36">
    <cfRule type="expression" dxfId="153" priority="17">
      <formula>ISERROR(MATCH(H36,Notenschema,0))</formula>
    </cfRule>
  </conditionalFormatting>
  <conditionalFormatting sqref="H37">
    <cfRule type="expression" dxfId="152" priority="14">
      <formula>H37&lt;1</formula>
    </cfRule>
  </conditionalFormatting>
  <conditionalFormatting sqref="H37">
    <cfRule type="expression" dxfId="151" priority="15">
      <formula>ISERROR(MATCH(H37,Notenschema,0))</formula>
    </cfRule>
  </conditionalFormatting>
  <conditionalFormatting sqref="H40:H43">
    <cfRule type="expression" dxfId="150" priority="12">
      <formula>H40&lt;1</formula>
    </cfRule>
  </conditionalFormatting>
  <conditionalFormatting sqref="H40:H43">
    <cfRule type="expression" dxfId="149" priority="13">
      <formula>ISERROR(MATCH(H40,Notenschema,0))</formula>
    </cfRule>
  </conditionalFormatting>
  <conditionalFormatting sqref="H46">
    <cfRule type="expression" dxfId="148" priority="10">
      <formula>H46&lt;1</formula>
    </cfRule>
  </conditionalFormatting>
  <conditionalFormatting sqref="H46">
    <cfRule type="expression" dxfId="147" priority="11">
      <formula>ISERROR(MATCH(H46,Notenschema,0))</formula>
    </cfRule>
  </conditionalFormatting>
  <conditionalFormatting sqref="H48">
    <cfRule type="expression" dxfId="146" priority="8">
      <formula>H48&lt;1</formula>
    </cfRule>
  </conditionalFormatting>
  <conditionalFormatting sqref="H48">
    <cfRule type="expression" dxfId="145" priority="9">
      <formula>ISERROR(MATCH(H48,Notenschema,0))</formula>
    </cfRule>
  </conditionalFormatting>
  <conditionalFormatting sqref="H49">
    <cfRule type="expression" dxfId="144" priority="6">
      <formula>H49&lt;1</formula>
    </cfRule>
  </conditionalFormatting>
  <conditionalFormatting sqref="H49">
    <cfRule type="expression" dxfId="143" priority="7">
      <formula>ISERROR(MATCH(H49,Notenschema,0))</formula>
    </cfRule>
  </conditionalFormatting>
  <conditionalFormatting sqref="H50">
    <cfRule type="expression" dxfId="142" priority="4">
      <formula>H50&lt;1</formula>
    </cfRule>
  </conditionalFormatting>
  <conditionalFormatting sqref="H50">
    <cfRule type="expression" dxfId="141" priority="5">
      <formula>ISERROR(MATCH(H50,Notenschema,0))</formula>
    </cfRule>
  </conditionalFormatting>
  <conditionalFormatting sqref="H52:H57">
    <cfRule type="expression" dxfId="140" priority="2">
      <formula>H52&lt;1</formula>
    </cfRule>
  </conditionalFormatting>
  <conditionalFormatting sqref="H52:H57">
    <cfRule type="expression" dxfId="139" priority="3">
      <formula>ISERROR(MATCH(H52,Notenschema,0))</formula>
    </cfRule>
  </conditionalFormatting>
  <conditionalFormatting sqref="K58">
    <cfRule type="expression" dxfId="1" priority="1">
      <formula>H58&lt;&gt;""</formula>
    </cfRule>
  </conditionalFormatting>
  <dataValidations count="2">
    <dataValidation type="decimal" allowBlank="1" showInputMessage="1" showErrorMessage="1" sqref="G68 G70 H11:H14 H17 H20:H26 H29:H31 H40:H43 H34:H37 H46:H59">
      <formula1>1</formula1>
      <formula2>4</formula2>
    </dataValidation>
    <dataValidation type="list" allowBlank="1" showInputMessage="1" showErrorMessage="1" sqref="H10 H16 H19 H28 H33 H39 H60:H62 H45">
      <formula1>"bestanden,offen"</formula1>
    </dataValidation>
  </dataValidations>
  <pageMargins left="0.70866141732283472" right="0.70866141732283472" top="0.59055118110236227" bottom="0.59055118110236227" header="0.31496062992125984" footer="0.31496062992125984"/>
  <pageSetup paperSize="9" scale="7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workbookViewId="0">
      <pane ySplit="4" topLeftCell="A5" activePane="bottomLeft" state="frozen"/>
      <selection activeCell="H6" sqref="H6"/>
      <selection pane="bottomLeft" activeCell="H12" sqref="H12"/>
    </sheetView>
  </sheetViews>
  <sheetFormatPr baseColWidth="10" defaultRowHeight="15" x14ac:dyDescent="0.25"/>
  <cols>
    <col min="1" max="1" width="7" style="38" customWidth="1"/>
    <col min="2" max="5" width="11.42578125" style="38"/>
    <col min="6" max="6" width="14" style="38" customWidth="1"/>
    <col min="7" max="7" width="7.28515625" style="38" customWidth="1"/>
    <col min="8" max="11" width="11.42578125" style="38"/>
    <col min="12" max="13" width="11.42578125" style="38" hidden="1" customWidth="1"/>
    <col min="14" max="16384" width="11.42578125" style="38"/>
  </cols>
  <sheetData>
    <row r="1" spans="1:12" ht="18" x14ac:dyDescent="0.25">
      <c r="A1" s="36" t="s">
        <v>0</v>
      </c>
      <c r="B1" s="36"/>
      <c r="C1" s="37"/>
      <c r="D1" s="37"/>
      <c r="E1" s="37"/>
      <c r="F1" s="37"/>
      <c r="G1" s="37"/>
      <c r="H1" s="37"/>
      <c r="I1" s="37"/>
      <c r="J1" s="37"/>
    </row>
    <row r="2" spans="1:12" x14ac:dyDescent="0.25">
      <c r="A2" s="1" t="s">
        <v>1</v>
      </c>
      <c r="B2" s="1"/>
      <c r="C2" s="2"/>
      <c r="D2" s="2"/>
      <c r="E2" s="2"/>
      <c r="F2" s="2"/>
      <c r="G2" s="2"/>
      <c r="H2" s="2"/>
      <c r="I2" s="3"/>
      <c r="J2" s="3"/>
    </row>
    <row r="3" spans="1:12" x14ac:dyDescent="0.25">
      <c r="A3" s="1" t="s">
        <v>188</v>
      </c>
      <c r="B3" s="1"/>
      <c r="C3" s="2"/>
      <c r="D3" s="2"/>
      <c r="E3" s="2"/>
      <c r="F3" s="2"/>
      <c r="G3" s="2"/>
      <c r="H3" s="2"/>
      <c r="I3" s="3"/>
      <c r="J3" s="3"/>
    </row>
    <row r="4" spans="1:12" x14ac:dyDescent="0.25">
      <c r="A4" s="1" t="s">
        <v>185</v>
      </c>
      <c r="B4" s="1"/>
      <c r="C4" s="2"/>
      <c r="D4" s="2"/>
      <c r="E4" s="2"/>
      <c r="F4" s="2"/>
      <c r="G4" s="2"/>
      <c r="H4" s="2"/>
      <c r="I4" s="3"/>
      <c r="J4" s="3"/>
    </row>
    <row r="5" spans="1:12" x14ac:dyDescent="0.25">
      <c r="A5" s="2"/>
      <c r="B5" s="2"/>
      <c r="C5" s="2"/>
      <c r="D5" s="2"/>
      <c r="E5" s="2"/>
      <c r="F5" s="2"/>
      <c r="G5" s="2"/>
      <c r="H5" s="2"/>
      <c r="I5" s="3"/>
      <c r="J5" s="3"/>
    </row>
    <row r="6" spans="1:12" x14ac:dyDescent="0.25">
      <c r="A6" s="28"/>
      <c r="B6" s="28"/>
      <c r="C6" s="28"/>
      <c r="D6" s="42"/>
      <c r="E6" s="42"/>
      <c r="F6" s="2"/>
      <c r="G6" s="39"/>
      <c r="H6" s="4"/>
      <c r="I6" s="40"/>
      <c r="J6" s="3"/>
    </row>
    <row r="7" spans="1:12" x14ac:dyDescent="0.25">
      <c r="A7" s="6" t="s">
        <v>2</v>
      </c>
      <c r="B7" s="6"/>
      <c r="C7" s="2"/>
      <c r="D7" s="2"/>
      <c r="E7" s="2"/>
      <c r="F7" s="2"/>
      <c r="G7" s="6"/>
      <c r="H7" s="5" t="s">
        <v>3</v>
      </c>
      <c r="I7" s="6"/>
      <c r="J7" s="3"/>
    </row>
    <row r="8" spans="1:12" x14ac:dyDescent="0.25">
      <c r="A8" s="2"/>
      <c r="B8" s="2"/>
      <c r="C8" s="1"/>
      <c r="D8" s="2"/>
      <c r="E8" s="2"/>
      <c r="F8" s="2"/>
      <c r="G8" s="2"/>
      <c r="H8" s="2"/>
      <c r="I8" s="3"/>
      <c r="J8" s="3"/>
    </row>
    <row r="9" spans="1:12" x14ac:dyDescent="0.25">
      <c r="A9" s="7" t="s">
        <v>4</v>
      </c>
      <c r="B9" s="31" t="s">
        <v>36</v>
      </c>
      <c r="C9" s="65" t="s">
        <v>5</v>
      </c>
      <c r="D9" s="66"/>
      <c r="E9" s="66"/>
      <c r="F9" s="66"/>
      <c r="G9" s="43" t="s">
        <v>7</v>
      </c>
      <c r="H9" s="7" t="s">
        <v>6</v>
      </c>
      <c r="I9" s="7" t="s">
        <v>64</v>
      </c>
      <c r="J9" s="7" t="s">
        <v>8</v>
      </c>
      <c r="L9" s="52" t="s">
        <v>127</v>
      </c>
    </row>
    <row r="10" spans="1:12" x14ac:dyDescent="0.25">
      <c r="A10" s="9">
        <v>1</v>
      </c>
      <c r="B10" s="32" t="s">
        <v>51</v>
      </c>
      <c r="C10" s="50" t="s">
        <v>53</v>
      </c>
      <c r="D10" s="51"/>
      <c r="E10" s="51"/>
      <c r="F10" s="51"/>
      <c r="G10" s="44">
        <v>2</v>
      </c>
      <c r="H10" s="8" t="s">
        <v>34</v>
      </c>
      <c r="I10" s="9" t="str">
        <f>IF(H10="bestanden",G10,"")</f>
        <v/>
      </c>
      <c r="J10" s="27"/>
    </row>
    <row r="11" spans="1:12" x14ac:dyDescent="0.25">
      <c r="A11" s="9">
        <v>2</v>
      </c>
      <c r="B11" s="32" t="s">
        <v>52</v>
      </c>
      <c r="C11" s="50" t="s">
        <v>50</v>
      </c>
      <c r="D11" s="51"/>
      <c r="E11" s="51"/>
      <c r="F11" s="51"/>
      <c r="G11" s="44">
        <v>6</v>
      </c>
      <c r="H11" s="48"/>
      <c r="I11" s="9"/>
      <c r="J11" s="55">
        <f>IFERROR(ROUNDDOWN((H12*G12+H13*G13)/SUM(I12:I13),1)*SUM(I12:I13),0)</f>
        <v>0</v>
      </c>
      <c r="L11" s="38">
        <f>SUM(I12:I13)</f>
        <v>0</v>
      </c>
    </row>
    <row r="12" spans="1:12" x14ac:dyDescent="0.25">
      <c r="A12" s="9"/>
      <c r="B12" s="32" t="s">
        <v>38</v>
      </c>
      <c r="C12" s="50" t="s">
        <v>39</v>
      </c>
      <c r="D12" s="51"/>
      <c r="E12" s="51"/>
      <c r="F12" s="51"/>
      <c r="G12" s="44">
        <v>2</v>
      </c>
      <c r="H12" s="8"/>
      <c r="I12" s="9" t="str">
        <f>IF(H12&lt;1,"",G12)</f>
        <v/>
      </c>
      <c r="J12" s="55"/>
    </row>
    <row r="13" spans="1:12" x14ac:dyDescent="0.25">
      <c r="A13" s="9"/>
      <c r="B13" s="32" t="s">
        <v>40</v>
      </c>
      <c r="C13" s="50" t="s">
        <v>41</v>
      </c>
      <c r="D13" s="51"/>
      <c r="E13" s="51"/>
      <c r="F13" s="51"/>
      <c r="G13" s="44">
        <v>4</v>
      </c>
      <c r="H13" s="8"/>
      <c r="I13" s="9" t="str">
        <f>IF(H13&lt;1,"",G13)</f>
        <v/>
      </c>
      <c r="J13" s="55"/>
    </row>
    <row r="14" spans="1:12" x14ac:dyDescent="0.25">
      <c r="A14" s="9">
        <v>3</v>
      </c>
      <c r="B14" s="32" t="s">
        <v>42</v>
      </c>
      <c r="C14" s="50" t="s">
        <v>57</v>
      </c>
      <c r="D14" s="51"/>
      <c r="E14" s="51"/>
      <c r="F14" s="51"/>
      <c r="G14" s="44">
        <v>5</v>
      </c>
      <c r="H14" s="8"/>
      <c r="I14" s="9" t="str">
        <f t="shared" ref="I14:I40" si="0">IF(H14&lt;1,"",G14)</f>
        <v/>
      </c>
      <c r="J14" s="55">
        <f>H14*G14</f>
        <v>0</v>
      </c>
      <c r="L14" s="38" t="str">
        <f t="shared" ref="L14" si="1">I14</f>
        <v/>
      </c>
    </row>
    <row r="15" spans="1:12" x14ac:dyDescent="0.25">
      <c r="A15" s="9">
        <v>4</v>
      </c>
      <c r="B15" s="32" t="s">
        <v>60</v>
      </c>
      <c r="C15" s="50" t="s">
        <v>61</v>
      </c>
      <c r="D15" s="51"/>
      <c r="E15" s="51"/>
      <c r="F15" s="51"/>
      <c r="G15" s="44">
        <v>5</v>
      </c>
      <c r="H15" s="48"/>
      <c r="I15" s="9"/>
      <c r="J15" s="55">
        <f>H17*SUM(I16:I17)</f>
        <v>0</v>
      </c>
      <c r="L15" s="38">
        <f>IF(H17&gt;0,SUM(I16:I17),0)</f>
        <v>0</v>
      </c>
    </row>
    <row r="16" spans="1:12" x14ac:dyDescent="0.25">
      <c r="A16" s="9"/>
      <c r="B16" s="32" t="s">
        <v>62</v>
      </c>
      <c r="C16" s="50" t="s">
        <v>63</v>
      </c>
      <c r="D16" s="51"/>
      <c r="E16" s="51"/>
      <c r="F16" s="51"/>
      <c r="G16" s="44">
        <v>2</v>
      </c>
      <c r="H16" s="8" t="s">
        <v>34</v>
      </c>
      <c r="I16" s="9" t="str">
        <f>IF(H16="offen","",G16)</f>
        <v/>
      </c>
      <c r="J16" s="55"/>
    </row>
    <row r="17" spans="1:12" x14ac:dyDescent="0.25">
      <c r="A17" s="9"/>
      <c r="B17" s="32" t="s">
        <v>43</v>
      </c>
      <c r="C17" s="50" t="s">
        <v>44</v>
      </c>
      <c r="D17" s="51"/>
      <c r="E17" s="51"/>
      <c r="F17" s="51"/>
      <c r="G17" s="44">
        <v>3</v>
      </c>
      <c r="H17" s="8"/>
      <c r="I17" s="9" t="str">
        <f t="shared" si="0"/>
        <v/>
      </c>
      <c r="J17" s="55"/>
    </row>
    <row r="18" spans="1:12" x14ac:dyDescent="0.25">
      <c r="A18" s="9">
        <v>5</v>
      </c>
      <c r="B18" s="46" t="s">
        <v>65</v>
      </c>
      <c r="C18" s="50" t="s">
        <v>46</v>
      </c>
      <c r="D18" s="51"/>
      <c r="E18" s="51"/>
      <c r="F18" s="51"/>
      <c r="G18" s="44">
        <v>6</v>
      </c>
      <c r="H18" s="48"/>
      <c r="I18" s="9"/>
      <c r="J18" s="55">
        <f>H20*SUM(I19:I20)</f>
        <v>0</v>
      </c>
      <c r="L18" s="38">
        <f>IF(H20&gt;0,SUM(I19:I20),0)</f>
        <v>0</v>
      </c>
    </row>
    <row r="19" spans="1:12" x14ac:dyDescent="0.25">
      <c r="A19" s="9"/>
      <c r="B19" s="46" t="s">
        <v>66</v>
      </c>
      <c r="C19" s="50" t="s">
        <v>67</v>
      </c>
      <c r="D19" s="51"/>
      <c r="E19" s="51"/>
      <c r="F19" s="51"/>
      <c r="G19" s="44">
        <v>2</v>
      </c>
      <c r="H19" s="8" t="s">
        <v>34</v>
      </c>
      <c r="I19" s="9" t="str">
        <f>IF(H19="offen","",G19)</f>
        <v/>
      </c>
      <c r="J19" s="55"/>
    </row>
    <row r="20" spans="1:12" x14ac:dyDescent="0.25">
      <c r="A20" s="9"/>
      <c r="B20" s="46" t="s">
        <v>45</v>
      </c>
      <c r="C20" s="50" t="s">
        <v>68</v>
      </c>
      <c r="D20" s="51"/>
      <c r="E20" s="51"/>
      <c r="F20" s="51"/>
      <c r="G20" s="44">
        <v>4</v>
      </c>
      <c r="H20" s="8"/>
      <c r="I20" s="9" t="str">
        <f t="shared" si="0"/>
        <v/>
      </c>
      <c r="J20" s="55"/>
    </row>
    <row r="21" spans="1:12" x14ac:dyDescent="0.25">
      <c r="A21" s="9">
        <v>6</v>
      </c>
      <c r="B21" s="47" t="s">
        <v>69</v>
      </c>
      <c r="C21" s="50" t="s">
        <v>10</v>
      </c>
      <c r="D21" s="51"/>
      <c r="E21" s="51"/>
      <c r="F21" s="51"/>
      <c r="G21" s="44">
        <v>6</v>
      </c>
      <c r="H21" s="48"/>
      <c r="I21" s="9"/>
      <c r="J21" s="55">
        <f>IFERROR(ROUNDDOWN((H22*G22+H23*G23)/SUM(I22:I23),1)*SUM(I22:I23),0)</f>
        <v>0</v>
      </c>
      <c r="L21" s="38">
        <f>SUM(I22:I23)</f>
        <v>0</v>
      </c>
    </row>
    <row r="22" spans="1:12" x14ac:dyDescent="0.25">
      <c r="A22" s="9"/>
      <c r="B22" s="32" t="s">
        <v>47</v>
      </c>
      <c r="C22" s="50" t="s">
        <v>48</v>
      </c>
      <c r="D22" s="51"/>
      <c r="E22" s="51"/>
      <c r="F22" s="51"/>
      <c r="G22" s="44">
        <v>4</v>
      </c>
      <c r="H22" s="8"/>
      <c r="I22" s="9" t="str">
        <f t="shared" si="0"/>
        <v/>
      </c>
      <c r="J22" s="55"/>
    </row>
    <row r="23" spans="1:12" x14ac:dyDescent="0.25">
      <c r="A23" s="9"/>
      <c r="B23" s="32" t="s">
        <v>186</v>
      </c>
      <c r="C23" s="50" t="s">
        <v>49</v>
      </c>
      <c r="D23" s="51"/>
      <c r="E23" s="51"/>
      <c r="F23" s="51"/>
      <c r="G23" s="44">
        <v>2</v>
      </c>
      <c r="H23" s="8"/>
      <c r="I23" s="9" t="str">
        <f t="shared" si="0"/>
        <v/>
      </c>
      <c r="J23" s="55"/>
    </row>
    <row r="24" spans="1:12" x14ac:dyDescent="0.25">
      <c r="A24" s="9">
        <v>7</v>
      </c>
      <c r="B24" s="32" t="s">
        <v>70</v>
      </c>
      <c r="C24" s="50" t="s">
        <v>11</v>
      </c>
      <c r="D24" s="51"/>
      <c r="E24" s="51"/>
      <c r="F24" s="51"/>
      <c r="G24" s="44">
        <v>5</v>
      </c>
      <c r="H24" s="8"/>
      <c r="I24" s="9" t="str">
        <f t="shared" si="0"/>
        <v/>
      </c>
      <c r="J24" s="55">
        <f>H24*G24</f>
        <v>0</v>
      </c>
      <c r="L24" s="38" t="str">
        <f>I24</f>
        <v/>
      </c>
    </row>
    <row r="25" spans="1:12" x14ac:dyDescent="0.25">
      <c r="A25" s="9">
        <v>8</v>
      </c>
      <c r="B25" s="32" t="s">
        <v>72</v>
      </c>
      <c r="C25" s="50" t="s">
        <v>71</v>
      </c>
      <c r="D25" s="51"/>
      <c r="E25" s="51"/>
      <c r="F25" s="51"/>
      <c r="G25" s="44">
        <v>5</v>
      </c>
      <c r="H25" s="8"/>
      <c r="I25" s="9" t="str">
        <f t="shared" si="0"/>
        <v/>
      </c>
      <c r="J25" s="55">
        <f>H25*G25</f>
        <v>0</v>
      </c>
      <c r="L25" s="38" t="str">
        <f t="shared" ref="L25:L26" si="2">I25</f>
        <v/>
      </c>
    </row>
    <row r="26" spans="1:12" x14ac:dyDescent="0.25">
      <c r="A26" s="9">
        <v>9</v>
      </c>
      <c r="B26" s="32" t="s">
        <v>73</v>
      </c>
      <c r="C26" s="50" t="s">
        <v>35</v>
      </c>
      <c r="D26" s="51"/>
      <c r="E26" s="51"/>
      <c r="F26" s="51"/>
      <c r="G26" s="44">
        <v>6</v>
      </c>
      <c r="H26" s="8"/>
      <c r="I26" s="9" t="str">
        <f t="shared" si="0"/>
        <v/>
      </c>
      <c r="J26" s="55">
        <f>H26*G26</f>
        <v>0</v>
      </c>
      <c r="L26" s="38" t="str">
        <f t="shared" si="2"/>
        <v/>
      </c>
    </row>
    <row r="27" spans="1:12" x14ac:dyDescent="0.25">
      <c r="A27" s="9">
        <v>10</v>
      </c>
      <c r="B27" s="32" t="s">
        <v>74</v>
      </c>
      <c r="C27" s="50" t="s">
        <v>77</v>
      </c>
      <c r="D27" s="51"/>
      <c r="E27" s="51"/>
      <c r="F27" s="51"/>
      <c r="G27" s="44">
        <v>6</v>
      </c>
      <c r="H27" s="48"/>
      <c r="I27" s="9"/>
      <c r="J27" s="55">
        <f>H29*SUM(I28:I29)</f>
        <v>0</v>
      </c>
      <c r="L27" s="38">
        <f>IF(H29&gt;0,SUM(I28:I29),0)</f>
        <v>0</v>
      </c>
    </row>
    <row r="28" spans="1:12" x14ac:dyDescent="0.25">
      <c r="A28" s="9"/>
      <c r="B28" s="32" t="s">
        <v>75</v>
      </c>
      <c r="C28" s="50" t="s">
        <v>78</v>
      </c>
      <c r="D28" s="51"/>
      <c r="E28" s="51"/>
      <c r="F28" s="51"/>
      <c r="G28" s="44">
        <v>2</v>
      </c>
      <c r="H28" s="8" t="s">
        <v>34</v>
      </c>
      <c r="I28" s="9" t="str">
        <f>IF(H28="offen","",G28)</f>
        <v/>
      </c>
      <c r="J28" s="55"/>
    </row>
    <row r="29" spans="1:12" x14ac:dyDescent="0.25">
      <c r="A29" s="9"/>
      <c r="B29" s="32" t="s">
        <v>76</v>
      </c>
      <c r="C29" s="50" t="s">
        <v>77</v>
      </c>
      <c r="D29" s="51"/>
      <c r="E29" s="51"/>
      <c r="F29" s="51"/>
      <c r="G29" s="44">
        <v>4</v>
      </c>
      <c r="H29" s="8"/>
      <c r="I29" s="9" t="str">
        <f t="shared" ref="I29:I30" si="3">IF(H29&lt;1,"",G29)</f>
        <v/>
      </c>
      <c r="J29" s="55"/>
    </row>
    <row r="30" spans="1:12" x14ac:dyDescent="0.25">
      <c r="A30" s="9">
        <v>11</v>
      </c>
      <c r="B30" s="32" t="s">
        <v>79</v>
      </c>
      <c r="C30" s="50" t="s">
        <v>80</v>
      </c>
      <c r="D30" s="51"/>
      <c r="E30" s="51"/>
      <c r="F30" s="51"/>
      <c r="G30" s="44">
        <v>5</v>
      </c>
      <c r="H30" s="8"/>
      <c r="I30" s="9" t="str">
        <f t="shared" si="3"/>
        <v/>
      </c>
      <c r="J30" s="55">
        <f>H30*G30</f>
        <v>0</v>
      </c>
      <c r="L30" s="38" t="str">
        <f>I30</f>
        <v/>
      </c>
    </row>
    <row r="31" spans="1:12" x14ac:dyDescent="0.25">
      <c r="A31" s="9">
        <v>13</v>
      </c>
      <c r="B31" s="32" t="s">
        <v>82</v>
      </c>
      <c r="C31" s="50" t="s">
        <v>13</v>
      </c>
      <c r="D31" s="51"/>
      <c r="E31" s="51"/>
      <c r="F31" s="51"/>
      <c r="G31" s="44">
        <v>6</v>
      </c>
      <c r="H31" s="48"/>
      <c r="I31" s="9"/>
      <c r="J31" s="55">
        <f>H33*SUM(I32:I33)</f>
        <v>0</v>
      </c>
      <c r="L31" s="38">
        <f>IF(H33&gt;0,SUM(I32:I33),0)</f>
        <v>0</v>
      </c>
    </row>
    <row r="32" spans="1:12" x14ac:dyDescent="0.25">
      <c r="A32" s="9"/>
      <c r="B32" s="32" t="s">
        <v>83</v>
      </c>
      <c r="C32" s="50" t="s">
        <v>85</v>
      </c>
      <c r="D32" s="51"/>
      <c r="E32" s="51"/>
      <c r="F32" s="51"/>
      <c r="G32" s="44">
        <v>2</v>
      </c>
      <c r="H32" s="8" t="s">
        <v>34</v>
      </c>
      <c r="I32" s="9" t="str">
        <f>IF(H32="offen","",G32)</f>
        <v/>
      </c>
      <c r="J32" s="55"/>
    </row>
    <row r="33" spans="1:12" x14ac:dyDescent="0.25">
      <c r="A33" s="9"/>
      <c r="B33" s="32" t="s">
        <v>84</v>
      </c>
      <c r="C33" s="50" t="s">
        <v>86</v>
      </c>
      <c r="D33" s="51"/>
      <c r="E33" s="51"/>
      <c r="F33" s="51"/>
      <c r="G33" s="44">
        <v>4</v>
      </c>
      <c r="H33" s="8"/>
      <c r="I33" s="9" t="str">
        <f t="shared" ref="I33" si="4">IF(H33&lt;1,"",G33)</f>
        <v/>
      </c>
      <c r="J33" s="55"/>
    </row>
    <row r="34" spans="1:12" x14ac:dyDescent="0.25">
      <c r="A34" s="9">
        <v>14</v>
      </c>
      <c r="B34" s="32" t="s">
        <v>88</v>
      </c>
      <c r="C34" s="50" t="s">
        <v>90</v>
      </c>
      <c r="D34" s="51"/>
      <c r="E34" s="51"/>
      <c r="F34" s="51"/>
      <c r="G34" s="44">
        <v>6</v>
      </c>
      <c r="H34" s="8"/>
      <c r="I34" s="9" t="str">
        <f t="shared" ref="I34" si="5">IF(H34&lt;1,"",G34)</f>
        <v/>
      </c>
      <c r="J34" s="55">
        <f>IF(I34&lt;1,"",H34*G34)</f>
        <v>0</v>
      </c>
      <c r="L34" s="38" t="str">
        <f t="shared" ref="L34" si="6">I34</f>
        <v/>
      </c>
    </row>
    <row r="35" spans="1:12" x14ac:dyDescent="0.25">
      <c r="A35" s="9">
        <v>15</v>
      </c>
      <c r="B35" s="32" t="s">
        <v>92</v>
      </c>
      <c r="C35" s="50" t="s">
        <v>15</v>
      </c>
      <c r="D35" s="51"/>
      <c r="E35" s="51"/>
      <c r="F35" s="51"/>
      <c r="G35" s="44">
        <v>9</v>
      </c>
      <c r="H35" s="48"/>
      <c r="I35" s="9"/>
      <c r="J35" s="55">
        <f>H37*SUM(I36:I37)</f>
        <v>0</v>
      </c>
      <c r="L35" s="38">
        <f>IF(H37&gt;0,SUM(I36:I37),0)</f>
        <v>0</v>
      </c>
    </row>
    <row r="36" spans="1:12" x14ac:dyDescent="0.25">
      <c r="A36" s="9"/>
      <c r="B36" s="32" t="s">
        <v>93</v>
      </c>
      <c r="C36" s="50" t="s">
        <v>95</v>
      </c>
      <c r="D36" s="51"/>
      <c r="E36" s="51"/>
      <c r="F36" s="51"/>
      <c r="G36" s="44">
        <v>2</v>
      </c>
      <c r="H36" s="8" t="s">
        <v>34</v>
      </c>
      <c r="I36" s="9" t="str">
        <f>IF(H36="offen","",G36)</f>
        <v/>
      </c>
      <c r="J36" s="55"/>
    </row>
    <row r="37" spans="1:12" x14ac:dyDescent="0.25">
      <c r="A37" s="9"/>
      <c r="B37" s="32" t="s">
        <v>94</v>
      </c>
      <c r="C37" s="50" t="s">
        <v>15</v>
      </c>
      <c r="D37" s="51"/>
      <c r="E37" s="51"/>
      <c r="F37" s="51"/>
      <c r="G37" s="44">
        <v>7</v>
      </c>
      <c r="H37" s="8"/>
      <c r="I37" s="9" t="str">
        <f t="shared" ref="I37" si="7">IF(H37&lt;1,"",G37)</f>
        <v/>
      </c>
      <c r="J37" s="55"/>
    </row>
    <row r="38" spans="1:12" x14ac:dyDescent="0.25">
      <c r="A38" s="9">
        <v>16</v>
      </c>
      <c r="B38" s="32" t="s">
        <v>96</v>
      </c>
      <c r="C38" s="50" t="s">
        <v>16</v>
      </c>
      <c r="D38" s="51"/>
      <c r="E38" s="51"/>
      <c r="F38" s="51"/>
      <c r="G38" s="44">
        <v>5</v>
      </c>
      <c r="H38" s="8"/>
      <c r="I38" s="9" t="str">
        <f t="shared" si="0"/>
        <v/>
      </c>
      <c r="J38" s="55">
        <f>H38*G38</f>
        <v>0</v>
      </c>
      <c r="L38" s="38" t="str">
        <f>I38</f>
        <v/>
      </c>
    </row>
    <row r="39" spans="1:12" x14ac:dyDescent="0.25">
      <c r="A39" s="9">
        <v>17</v>
      </c>
      <c r="B39" s="32" t="s">
        <v>98</v>
      </c>
      <c r="C39" s="50" t="s">
        <v>21</v>
      </c>
      <c r="D39" s="51"/>
      <c r="E39" s="51"/>
      <c r="F39" s="51"/>
      <c r="G39" s="44">
        <v>3</v>
      </c>
      <c r="H39" s="8"/>
      <c r="I39" s="9" t="str">
        <f t="shared" si="0"/>
        <v/>
      </c>
      <c r="J39" s="55">
        <f t="shared" ref="J39:J40" si="8">H39*G39</f>
        <v>0</v>
      </c>
      <c r="L39" s="38" t="str">
        <f t="shared" ref="L39:L40" si="9">I39</f>
        <v/>
      </c>
    </row>
    <row r="40" spans="1:12" x14ac:dyDescent="0.25">
      <c r="A40" s="9">
        <v>25</v>
      </c>
      <c r="B40" s="32" t="s">
        <v>140</v>
      </c>
      <c r="C40" s="50" t="s">
        <v>141</v>
      </c>
      <c r="D40" s="51"/>
      <c r="E40" s="51"/>
      <c r="F40" s="51"/>
      <c r="G40" s="44">
        <v>6</v>
      </c>
      <c r="H40" s="8"/>
      <c r="I40" s="9" t="str">
        <f t="shared" si="0"/>
        <v/>
      </c>
      <c r="J40" s="55">
        <f t="shared" si="8"/>
        <v>0</v>
      </c>
      <c r="L40" s="38" t="str">
        <f t="shared" si="9"/>
        <v/>
      </c>
    </row>
    <row r="41" spans="1:12" x14ac:dyDescent="0.25">
      <c r="A41" s="9">
        <v>26</v>
      </c>
      <c r="B41" s="32" t="s">
        <v>142</v>
      </c>
      <c r="C41" s="50" t="s">
        <v>143</v>
      </c>
      <c r="D41" s="51"/>
      <c r="E41" s="51"/>
      <c r="F41" s="51"/>
      <c r="G41" s="44">
        <v>8</v>
      </c>
      <c r="H41" s="48"/>
      <c r="I41" s="9"/>
      <c r="J41" s="55">
        <f>H43*SUM(I42:I43)</f>
        <v>0</v>
      </c>
      <c r="L41" s="38">
        <f>IF(H43&gt;0,SUM(I42:I43),0)</f>
        <v>0</v>
      </c>
    </row>
    <row r="42" spans="1:12" x14ac:dyDescent="0.25">
      <c r="A42" s="9"/>
      <c r="B42" s="32" t="s">
        <v>144</v>
      </c>
      <c r="C42" s="50" t="s">
        <v>143</v>
      </c>
      <c r="D42" s="51"/>
      <c r="E42" s="51"/>
      <c r="F42" s="51"/>
      <c r="G42" s="44">
        <v>4</v>
      </c>
      <c r="H42" s="8" t="s">
        <v>34</v>
      </c>
      <c r="I42" s="9" t="str">
        <f>IF(H42="offen","",G42)</f>
        <v/>
      </c>
      <c r="J42" s="55"/>
    </row>
    <row r="43" spans="1:12" x14ac:dyDescent="0.25">
      <c r="A43" s="9"/>
      <c r="B43" s="32" t="s">
        <v>145</v>
      </c>
      <c r="C43" s="50" t="s">
        <v>146</v>
      </c>
      <c r="D43" s="51"/>
      <c r="E43" s="51"/>
      <c r="F43" s="51"/>
      <c r="G43" s="44">
        <v>4</v>
      </c>
      <c r="H43" s="8"/>
      <c r="I43" s="9" t="str">
        <f t="shared" ref="I43" si="10">IF(H43&lt;1,"",G43)</f>
        <v/>
      </c>
      <c r="J43" s="55"/>
    </row>
    <row r="44" spans="1:12" x14ac:dyDescent="0.25">
      <c r="A44" s="9">
        <v>27</v>
      </c>
      <c r="B44" s="32" t="s">
        <v>147</v>
      </c>
      <c r="C44" s="50" t="s">
        <v>148</v>
      </c>
      <c r="D44" s="51"/>
      <c r="E44" s="51"/>
      <c r="F44" s="51"/>
      <c r="G44" s="44">
        <v>6</v>
      </c>
      <c r="H44" s="48"/>
      <c r="I44" s="9"/>
      <c r="J44" s="55">
        <f>IFERROR(ROUNDDOWN((H45*G45+H46*G46+H47*G47)/SUM(I45:I47),1)*SUM(I45:I47),0)</f>
        <v>0</v>
      </c>
      <c r="L44" s="38">
        <f>SUM(I45:I47)</f>
        <v>0</v>
      </c>
    </row>
    <row r="45" spans="1:12" x14ac:dyDescent="0.25">
      <c r="A45" s="9"/>
      <c r="B45" s="32" t="s">
        <v>149</v>
      </c>
      <c r="C45" s="50" t="s">
        <v>152</v>
      </c>
      <c r="D45" s="51"/>
      <c r="E45" s="51"/>
      <c r="F45" s="51"/>
      <c r="G45" s="44">
        <v>2</v>
      </c>
      <c r="H45" s="8"/>
      <c r="I45" s="9" t="str">
        <f t="shared" ref="I45:I47" si="11">IF(H45&lt;1,"",G45)</f>
        <v/>
      </c>
      <c r="J45" s="55"/>
    </row>
    <row r="46" spans="1:12" x14ac:dyDescent="0.25">
      <c r="A46" s="9"/>
      <c r="B46" s="32" t="s">
        <v>150</v>
      </c>
      <c r="C46" s="50" t="s">
        <v>153</v>
      </c>
      <c r="D46" s="51"/>
      <c r="E46" s="51"/>
      <c r="F46" s="51"/>
      <c r="G46" s="44">
        <v>2</v>
      </c>
      <c r="H46" s="8"/>
      <c r="I46" s="9" t="str">
        <f t="shared" si="11"/>
        <v/>
      </c>
      <c r="J46" s="55"/>
    </row>
    <row r="47" spans="1:12" x14ac:dyDescent="0.25">
      <c r="A47" s="9"/>
      <c r="B47" s="32" t="s">
        <v>151</v>
      </c>
      <c r="C47" s="50" t="s">
        <v>154</v>
      </c>
      <c r="D47" s="51"/>
      <c r="E47" s="51"/>
      <c r="F47" s="51"/>
      <c r="G47" s="44">
        <v>2</v>
      </c>
      <c r="H47" s="8"/>
      <c r="I47" s="9" t="str">
        <f t="shared" si="11"/>
        <v/>
      </c>
      <c r="J47" s="55"/>
    </row>
    <row r="48" spans="1:12" x14ac:dyDescent="0.25">
      <c r="A48" s="9">
        <v>28</v>
      </c>
      <c r="B48" s="32" t="s">
        <v>156</v>
      </c>
      <c r="C48" s="50" t="s">
        <v>159</v>
      </c>
      <c r="D48" s="51"/>
      <c r="E48" s="51"/>
      <c r="F48" s="51"/>
      <c r="G48" s="44">
        <v>4</v>
      </c>
      <c r="H48" s="8"/>
      <c r="I48" s="9" t="str">
        <f t="shared" ref="I48:I60" si="12">IF(H48&lt;1,"",G48)</f>
        <v/>
      </c>
      <c r="J48" s="55">
        <f t="shared" ref="J48" si="13">H48*G48</f>
        <v>0</v>
      </c>
      <c r="L48" s="38" t="str">
        <f t="shared" ref="L48" si="14">I48</f>
        <v/>
      </c>
    </row>
    <row r="49" spans="1:13" x14ac:dyDescent="0.25">
      <c r="A49" s="9">
        <v>32</v>
      </c>
      <c r="B49" s="32" t="s">
        <v>163</v>
      </c>
      <c r="C49" s="50" t="s">
        <v>164</v>
      </c>
      <c r="D49" s="51"/>
      <c r="E49" s="51"/>
      <c r="F49" s="51"/>
      <c r="G49" s="44">
        <v>5</v>
      </c>
      <c r="H49" s="8"/>
      <c r="I49" s="9" t="str">
        <f t="shared" si="12"/>
        <v/>
      </c>
      <c r="J49" s="55">
        <f t="shared" ref="J49:J59" si="15">H49*G49</f>
        <v>0</v>
      </c>
      <c r="L49" s="38" t="str">
        <f t="shared" ref="L49:L59" si="16">I49</f>
        <v/>
      </c>
    </row>
    <row r="50" spans="1:13" x14ac:dyDescent="0.25">
      <c r="A50" s="9">
        <v>33</v>
      </c>
      <c r="B50" s="32" t="s">
        <v>165</v>
      </c>
      <c r="C50" s="50" t="s">
        <v>166</v>
      </c>
      <c r="D50" s="51"/>
      <c r="E50" s="51"/>
      <c r="F50" s="51"/>
      <c r="G50" s="44">
        <v>5</v>
      </c>
      <c r="H50" s="8"/>
      <c r="I50" s="9" t="str">
        <f t="shared" si="12"/>
        <v/>
      </c>
      <c r="J50" s="55">
        <f t="shared" si="15"/>
        <v>0</v>
      </c>
      <c r="L50" s="38" t="str">
        <f t="shared" si="16"/>
        <v/>
      </c>
    </row>
    <row r="51" spans="1:13" x14ac:dyDescent="0.25">
      <c r="A51" s="9">
        <v>34</v>
      </c>
      <c r="B51" s="32" t="s">
        <v>167</v>
      </c>
      <c r="C51" s="50" t="s">
        <v>168</v>
      </c>
      <c r="D51" s="51"/>
      <c r="E51" s="51"/>
      <c r="F51" s="51"/>
      <c r="G51" s="44">
        <v>8</v>
      </c>
      <c r="H51" s="48"/>
      <c r="I51" s="9" t="str">
        <f t="shared" si="12"/>
        <v/>
      </c>
      <c r="J51" s="55">
        <f>IFERROR(ROUNDDOWN((H52*G52+H53*G53+H54*G54+H55*G55)/SUM(I52:I55),1)*SUM(I52:I55),0)</f>
        <v>0</v>
      </c>
      <c r="L51" s="38">
        <f>SUM(I52:I55)</f>
        <v>0</v>
      </c>
    </row>
    <row r="52" spans="1:13" x14ac:dyDescent="0.25">
      <c r="A52" s="9"/>
      <c r="B52" s="32" t="s">
        <v>169</v>
      </c>
      <c r="C52" s="50" t="s">
        <v>173</v>
      </c>
      <c r="D52" s="51"/>
      <c r="E52" s="51"/>
      <c r="F52" s="51"/>
      <c r="G52" s="44">
        <v>2</v>
      </c>
      <c r="H52" s="8"/>
      <c r="I52" s="9" t="str">
        <f t="shared" si="12"/>
        <v/>
      </c>
      <c r="J52" s="55"/>
    </row>
    <row r="53" spans="1:13" x14ac:dyDescent="0.25">
      <c r="A53" s="9"/>
      <c r="B53" s="32" t="s">
        <v>170</v>
      </c>
      <c r="C53" s="50" t="s">
        <v>174</v>
      </c>
      <c r="D53" s="51"/>
      <c r="E53" s="51"/>
      <c r="F53" s="51"/>
      <c r="G53" s="44">
        <v>2</v>
      </c>
      <c r="H53" s="8"/>
      <c r="I53" s="9" t="str">
        <f t="shared" si="12"/>
        <v/>
      </c>
      <c r="J53" s="55"/>
    </row>
    <row r="54" spans="1:13" x14ac:dyDescent="0.25">
      <c r="A54" s="9"/>
      <c r="B54" s="32" t="s">
        <v>172</v>
      </c>
      <c r="C54" s="50" t="s">
        <v>175</v>
      </c>
      <c r="D54" s="51"/>
      <c r="E54" s="51"/>
      <c r="F54" s="51"/>
      <c r="G54" s="44">
        <v>2</v>
      </c>
      <c r="H54" s="8"/>
      <c r="I54" s="9" t="str">
        <f t="shared" si="12"/>
        <v/>
      </c>
      <c r="J54" s="55"/>
    </row>
    <row r="55" spans="1:13" x14ac:dyDescent="0.25">
      <c r="A55" s="9"/>
      <c r="B55" s="32" t="s">
        <v>171</v>
      </c>
      <c r="C55" s="50" t="s">
        <v>176</v>
      </c>
      <c r="D55" s="51"/>
      <c r="E55" s="51"/>
      <c r="F55" s="51"/>
      <c r="G55" s="44">
        <v>2</v>
      </c>
      <c r="H55" s="8"/>
      <c r="I55" s="9" t="str">
        <f t="shared" si="12"/>
        <v/>
      </c>
      <c r="J55" s="55"/>
    </row>
    <row r="56" spans="1:13" x14ac:dyDescent="0.25">
      <c r="A56" s="9">
        <v>35</v>
      </c>
      <c r="B56" s="32" t="s">
        <v>177</v>
      </c>
      <c r="C56" s="50" t="s">
        <v>178</v>
      </c>
      <c r="D56" s="51"/>
      <c r="E56" s="51"/>
      <c r="F56" s="51"/>
      <c r="G56" s="44">
        <v>5</v>
      </c>
      <c r="H56" s="8"/>
      <c r="I56" s="9" t="str">
        <f t="shared" si="12"/>
        <v/>
      </c>
      <c r="J56" s="55">
        <f t="shared" si="15"/>
        <v>0</v>
      </c>
      <c r="L56" s="38" t="str">
        <f t="shared" si="16"/>
        <v/>
      </c>
    </row>
    <row r="57" spans="1:13" x14ac:dyDescent="0.25">
      <c r="A57" s="9">
        <v>36</v>
      </c>
      <c r="B57" s="32" t="s">
        <v>179</v>
      </c>
      <c r="C57" s="50" t="s">
        <v>180</v>
      </c>
      <c r="D57" s="51"/>
      <c r="E57" s="51"/>
      <c r="F57" s="51"/>
      <c r="G57" s="44">
        <v>5</v>
      </c>
      <c r="H57" s="8"/>
      <c r="I57" s="9" t="str">
        <f t="shared" ref="I57" si="17">IF(H57&lt;1,"",G57)</f>
        <v/>
      </c>
      <c r="J57" s="55">
        <f t="shared" ref="J57" si="18">H57*G57</f>
        <v>0</v>
      </c>
      <c r="L57" s="38" t="str">
        <f t="shared" ref="L57" si="19">I57</f>
        <v/>
      </c>
    </row>
    <row r="58" spans="1:13" x14ac:dyDescent="0.25">
      <c r="A58" s="9">
        <v>37</v>
      </c>
      <c r="B58" s="32" t="s">
        <v>118</v>
      </c>
      <c r="C58" s="50" t="s">
        <v>23</v>
      </c>
      <c r="D58" s="41"/>
      <c r="E58" s="41"/>
      <c r="F58" s="41"/>
      <c r="G58" s="45">
        <v>5</v>
      </c>
      <c r="H58" s="8"/>
      <c r="I58" s="9" t="str">
        <f t="shared" si="12"/>
        <v/>
      </c>
      <c r="J58" s="55">
        <f t="shared" si="15"/>
        <v>0</v>
      </c>
      <c r="L58" s="38" t="str">
        <f t="shared" si="16"/>
        <v/>
      </c>
    </row>
    <row r="59" spans="1:13" x14ac:dyDescent="0.25">
      <c r="A59" s="9">
        <v>45</v>
      </c>
      <c r="B59" s="32" t="s">
        <v>119</v>
      </c>
      <c r="C59" s="67" t="s">
        <v>24</v>
      </c>
      <c r="D59" s="68"/>
      <c r="E59" s="68"/>
      <c r="F59" s="68"/>
      <c r="G59" s="45">
        <v>10</v>
      </c>
      <c r="H59" s="70"/>
      <c r="I59" s="9" t="str">
        <f t="shared" si="12"/>
        <v/>
      </c>
      <c r="J59" s="55">
        <f t="shared" si="15"/>
        <v>0</v>
      </c>
      <c r="K59" s="69" t="s">
        <v>194</v>
      </c>
      <c r="L59" s="38" t="str">
        <f t="shared" si="16"/>
        <v/>
      </c>
    </row>
    <row r="60" spans="1:13" x14ac:dyDescent="0.25">
      <c r="A60" s="9">
        <v>46</v>
      </c>
      <c r="B60" s="32" t="s">
        <v>120</v>
      </c>
      <c r="C60" s="67" t="s">
        <v>25</v>
      </c>
      <c r="D60" s="68"/>
      <c r="E60" s="68"/>
      <c r="F60" s="68"/>
      <c r="G60" s="44">
        <v>12</v>
      </c>
      <c r="H60" s="48"/>
      <c r="I60" s="9" t="str">
        <f t="shared" si="12"/>
        <v/>
      </c>
      <c r="J60" s="55"/>
    </row>
    <row r="61" spans="1:13" x14ac:dyDescent="0.25">
      <c r="A61" s="9"/>
      <c r="B61" s="32" t="s">
        <v>121</v>
      </c>
      <c r="C61" s="50" t="s">
        <v>123</v>
      </c>
      <c r="D61" s="51"/>
      <c r="E61" s="51"/>
      <c r="F61" s="51"/>
      <c r="G61" s="44">
        <v>4</v>
      </c>
      <c r="H61" s="8" t="s">
        <v>34</v>
      </c>
      <c r="I61" s="9" t="str">
        <f>IF(H61="offen","",G61)</f>
        <v/>
      </c>
      <c r="J61" s="55"/>
    </row>
    <row r="62" spans="1:13" x14ac:dyDescent="0.25">
      <c r="A62" s="9"/>
      <c r="B62" s="32" t="s">
        <v>122</v>
      </c>
      <c r="C62" s="50" t="s">
        <v>124</v>
      </c>
      <c r="D62" s="51"/>
      <c r="E62" s="51"/>
      <c r="F62" s="51"/>
      <c r="G62" s="44">
        <v>8</v>
      </c>
      <c r="H62" s="8" t="s">
        <v>34</v>
      </c>
      <c r="I62" s="9" t="str">
        <f>IF(H62="offen","",G62)</f>
        <v/>
      </c>
      <c r="J62" s="55"/>
    </row>
    <row r="63" spans="1:13" x14ac:dyDescent="0.25">
      <c r="A63" s="9" t="s">
        <v>190</v>
      </c>
      <c r="B63" s="32" t="s">
        <v>189</v>
      </c>
      <c r="C63" s="67" t="s">
        <v>26</v>
      </c>
      <c r="D63" s="68"/>
      <c r="E63" s="68"/>
      <c r="F63" s="68"/>
      <c r="G63" s="45">
        <v>30</v>
      </c>
      <c r="H63" s="8" t="s">
        <v>34</v>
      </c>
      <c r="I63" s="9" t="str">
        <f>IF(H63="offen","",G63)</f>
        <v/>
      </c>
      <c r="J63" s="55"/>
    </row>
    <row r="64" spans="1:13" x14ac:dyDescent="0.25">
      <c r="A64" s="29"/>
      <c r="B64" s="33"/>
      <c r="C64" s="10" t="s">
        <v>27</v>
      </c>
      <c r="D64" s="11"/>
      <c r="E64" s="11"/>
      <c r="F64" s="11"/>
      <c r="G64" s="12" t="s">
        <v>28</v>
      </c>
      <c r="H64" s="13">
        <f>SUM(H11:H59)</f>
        <v>0</v>
      </c>
      <c r="I64" s="9"/>
      <c r="J64" s="56">
        <f>IF(H64=0,0,SUM(J10:J59)/L64)</f>
        <v>0</v>
      </c>
      <c r="L64" s="38">
        <f>SUM(L11:L59)</f>
        <v>0</v>
      </c>
      <c r="M64" s="38">
        <f t="array" ref="M64">SUM(IF(A10:A63&gt;0,G10:G63,0))</f>
        <v>195</v>
      </c>
    </row>
    <row r="65" spans="1:10" x14ac:dyDescent="0.25">
      <c r="A65" s="25"/>
      <c r="B65" s="25"/>
      <c r="C65" s="63" t="s">
        <v>33</v>
      </c>
      <c r="D65" s="64"/>
      <c r="E65" s="64"/>
      <c r="F65" s="64"/>
      <c r="G65" s="64"/>
      <c r="H65" s="16"/>
      <c r="I65" s="26">
        <f>SUM(I10:I63)</f>
        <v>0</v>
      </c>
      <c r="J65" s="30"/>
    </row>
    <row r="66" spans="1:10" x14ac:dyDescent="0.25">
      <c r="A66" s="2"/>
      <c r="B66" s="2"/>
      <c r="C66" s="2"/>
      <c r="D66" s="3"/>
      <c r="E66" s="3"/>
      <c r="F66" s="3"/>
      <c r="G66" s="3"/>
      <c r="H66" s="3"/>
      <c r="I66" s="15"/>
      <c r="J66" s="11"/>
    </row>
    <row r="67" spans="1:10" x14ac:dyDescent="0.25">
      <c r="A67" s="1" t="s">
        <v>125</v>
      </c>
      <c r="B67" s="1"/>
      <c r="C67" s="2"/>
      <c r="D67" s="16"/>
      <c r="E67" s="16"/>
      <c r="F67" s="16"/>
      <c r="G67" s="14">
        <f>J64</f>
        <v>0</v>
      </c>
      <c r="H67" s="17" t="s">
        <v>54</v>
      </c>
      <c r="I67" s="59">
        <f>G67*0.75</f>
        <v>0</v>
      </c>
      <c r="J67" s="60"/>
    </row>
    <row r="68" spans="1:10" x14ac:dyDescent="0.25">
      <c r="A68" s="2"/>
      <c r="B68" s="2"/>
      <c r="C68" s="1"/>
      <c r="D68" s="16"/>
      <c r="E68" s="16"/>
      <c r="F68" s="16"/>
      <c r="G68" s="18"/>
      <c r="H68" s="16"/>
      <c r="I68" s="19"/>
      <c r="J68" s="20"/>
    </row>
    <row r="69" spans="1:10" x14ac:dyDescent="0.25">
      <c r="A69" s="1" t="s">
        <v>29</v>
      </c>
      <c r="B69" s="1"/>
      <c r="C69" s="2"/>
      <c r="D69" s="16"/>
      <c r="E69" s="16"/>
      <c r="F69" s="16"/>
      <c r="G69" s="8"/>
      <c r="H69" s="17" t="s">
        <v>55</v>
      </c>
      <c r="I69" s="59">
        <f>G69*0.2</f>
        <v>0</v>
      </c>
      <c r="J69" s="60"/>
    </row>
    <row r="70" spans="1:10" x14ac:dyDescent="0.25">
      <c r="A70" s="2"/>
      <c r="B70" s="2"/>
      <c r="C70" s="2"/>
      <c r="D70" s="2"/>
      <c r="E70" s="2"/>
      <c r="F70" s="2"/>
      <c r="G70" s="2"/>
      <c r="H70" s="21"/>
      <c r="I70" s="19"/>
      <c r="J70" s="20"/>
    </row>
    <row r="71" spans="1:10" x14ac:dyDescent="0.25">
      <c r="A71" s="1" t="s">
        <v>30</v>
      </c>
      <c r="B71" s="1"/>
      <c r="C71" s="2"/>
      <c r="D71" s="2"/>
      <c r="E71" s="2"/>
      <c r="F71" s="2"/>
      <c r="G71" s="22"/>
      <c r="H71" s="23" t="s">
        <v>31</v>
      </c>
      <c r="I71" s="59">
        <f>G71*0.05</f>
        <v>0</v>
      </c>
      <c r="J71" s="60"/>
    </row>
    <row r="72" spans="1:10" ht="15.75" thickBot="1" x14ac:dyDescent="0.3">
      <c r="A72" s="2"/>
      <c r="B72" s="2"/>
      <c r="C72" s="2"/>
      <c r="D72" s="2"/>
      <c r="E72" s="2"/>
      <c r="F72" s="2"/>
      <c r="G72" s="2"/>
      <c r="H72" s="2"/>
      <c r="I72" s="3"/>
      <c r="J72" s="3"/>
    </row>
    <row r="73" spans="1:10" ht="15.75" thickBot="1" x14ac:dyDescent="0.3">
      <c r="A73" s="1" t="s">
        <v>32</v>
      </c>
      <c r="B73" s="1"/>
      <c r="C73" s="2"/>
      <c r="D73" s="1"/>
      <c r="E73" s="1"/>
      <c r="F73" s="1"/>
      <c r="G73" s="2"/>
      <c r="H73" s="24" t="s">
        <v>28</v>
      </c>
      <c r="I73" s="61">
        <f>ROUNDDOWN(IF(AND(G69&gt;0,G71&gt;0),I67+I69+I71,G67),2)</f>
        <v>0</v>
      </c>
      <c r="J73" s="62"/>
    </row>
  </sheetData>
  <sheetProtection algorithmName="SHA-512" hashValue="B4ZZUqGhJ2nMCShRyvWr8iTk6QK16Xd5S7kL09We+PG5bzIr/6jVZfy0gPGQ6lKg50y8tR/3fIG3PSB1qGZwzg==" saltValue="h47WD/EYCQVb2qxhMuHk/Q==" spinCount="100000" sheet="1" objects="1" scenarios="1" selectLockedCells="1"/>
  <mergeCells count="9">
    <mergeCell ref="I69:J69"/>
    <mergeCell ref="I71:J71"/>
    <mergeCell ref="I73:J73"/>
    <mergeCell ref="C9:F9"/>
    <mergeCell ref="C59:F59"/>
    <mergeCell ref="C60:F60"/>
    <mergeCell ref="C63:F63"/>
    <mergeCell ref="C65:G65"/>
    <mergeCell ref="I67:J67"/>
  </mergeCells>
  <conditionalFormatting sqref="G69 G71">
    <cfRule type="cellIs" dxfId="138" priority="72" operator="lessThan">
      <formula>1</formula>
    </cfRule>
  </conditionalFormatting>
  <conditionalFormatting sqref="I73:J73">
    <cfRule type="expression" dxfId="137" priority="70">
      <formula>$I$69+$I$71=0</formula>
    </cfRule>
    <cfRule type="expression" dxfId="136" priority="71">
      <formula>$I$63&lt;$L$63</formula>
    </cfRule>
  </conditionalFormatting>
  <conditionalFormatting sqref="H11">
    <cfRule type="expression" dxfId="135" priority="69">
      <formula>OR(H12&lt;1,H13&lt;1)</formula>
    </cfRule>
  </conditionalFormatting>
  <conditionalFormatting sqref="H15">
    <cfRule type="expression" dxfId="134" priority="67">
      <formula>OR(H16="offen",H17&lt;1)</formula>
    </cfRule>
  </conditionalFormatting>
  <conditionalFormatting sqref="H18">
    <cfRule type="expression" dxfId="133" priority="66">
      <formula>OR(H19="offen",H20&lt;1)</formula>
    </cfRule>
  </conditionalFormatting>
  <conditionalFormatting sqref="H21">
    <cfRule type="expression" dxfId="132" priority="62">
      <formula>OR(H22&lt;1,H23&lt;1)</formula>
    </cfRule>
  </conditionalFormatting>
  <conditionalFormatting sqref="H10">
    <cfRule type="expression" dxfId="131" priority="61">
      <formula>H10="offen"</formula>
    </cfRule>
  </conditionalFormatting>
  <conditionalFormatting sqref="H16">
    <cfRule type="expression" dxfId="130" priority="60">
      <formula>H16="offen"</formula>
    </cfRule>
  </conditionalFormatting>
  <conditionalFormatting sqref="H19">
    <cfRule type="expression" dxfId="129" priority="59">
      <formula>H19="offen"</formula>
    </cfRule>
  </conditionalFormatting>
  <conditionalFormatting sqref="H32">
    <cfRule type="expression" dxfId="128" priority="51">
      <formula>H32="offen"</formula>
    </cfRule>
  </conditionalFormatting>
  <conditionalFormatting sqref="H27">
    <cfRule type="expression" dxfId="127" priority="58">
      <formula>OR(H28="offen",H29&lt;1)</formula>
    </cfRule>
  </conditionalFormatting>
  <conditionalFormatting sqref="H28">
    <cfRule type="expression" dxfId="126" priority="56">
      <formula>H28="offen"</formula>
    </cfRule>
  </conditionalFormatting>
  <conditionalFormatting sqref="H31">
    <cfRule type="expression" dxfId="125" priority="53">
      <formula>OR(H32="offen",H33&lt;1)</formula>
    </cfRule>
  </conditionalFormatting>
  <conditionalFormatting sqref="H35">
    <cfRule type="expression" dxfId="124" priority="47">
      <formula>OR(H36="offen",H37&lt;1)</formula>
    </cfRule>
  </conditionalFormatting>
  <conditionalFormatting sqref="H36">
    <cfRule type="expression" dxfId="123" priority="45">
      <formula>H36="offen"</formula>
    </cfRule>
  </conditionalFormatting>
  <conditionalFormatting sqref="H59">
    <cfRule type="expression" dxfId="122" priority="40">
      <formula>H59&lt;1</formula>
    </cfRule>
  </conditionalFormatting>
  <conditionalFormatting sqref="H61">
    <cfRule type="expression" dxfId="121" priority="39">
      <formula>H61="offen"</formula>
    </cfRule>
  </conditionalFormatting>
  <conditionalFormatting sqref="H62">
    <cfRule type="expression" dxfId="120" priority="38">
      <formula>H62="offen"</formula>
    </cfRule>
  </conditionalFormatting>
  <conditionalFormatting sqref="H63">
    <cfRule type="expression" dxfId="119" priority="37">
      <formula>H63="offen"</formula>
    </cfRule>
  </conditionalFormatting>
  <conditionalFormatting sqref="H60">
    <cfRule type="expression" dxfId="118" priority="36">
      <formula>OR(H61="offen",H62="offen")</formula>
    </cfRule>
  </conditionalFormatting>
  <conditionalFormatting sqref="H41">
    <cfRule type="expression" dxfId="117" priority="35">
      <formula>OR(H42="offen",H43&lt;1)</formula>
    </cfRule>
  </conditionalFormatting>
  <conditionalFormatting sqref="H42">
    <cfRule type="expression" dxfId="116" priority="33">
      <formula>H42="offen"</formula>
    </cfRule>
  </conditionalFormatting>
  <conditionalFormatting sqref="H44">
    <cfRule type="expression" dxfId="115" priority="32">
      <formula>OR(H45&lt;1,H46&lt;1,H47&lt;1)</formula>
    </cfRule>
  </conditionalFormatting>
  <conditionalFormatting sqref="H51">
    <cfRule type="expression" dxfId="114" priority="27">
      <formula>OR(H52&lt;1,H53&lt;1,H54&lt;1,H55&lt;1)</formula>
    </cfRule>
  </conditionalFormatting>
  <conditionalFormatting sqref="H12:H14">
    <cfRule type="expression" dxfId="113" priority="24">
      <formula>H12&lt;1</formula>
    </cfRule>
  </conditionalFormatting>
  <conditionalFormatting sqref="H12:H14">
    <cfRule type="expression" dxfId="112" priority="25">
      <formula>ISERROR(MATCH(H12,Notenschema,0))</formula>
    </cfRule>
  </conditionalFormatting>
  <conditionalFormatting sqref="H17">
    <cfRule type="expression" dxfId="111" priority="22">
      <formula>H17&lt;1</formula>
    </cfRule>
  </conditionalFormatting>
  <conditionalFormatting sqref="H17">
    <cfRule type="expression" dxfId="110" priority="23">
      <formula>ISERROR(MATCH(H17,Notenschema,0))</formula>
    </cfRule>
  </conditionalFormatting>
  <conditionalFormatting sqref="H20">
    <cfRule type="expression" dxfId="109" priority="20">
      <formula>H20&lt;1</formula>
    </cfRule>
  </conditionalFormatting>
  <conditionalFormatting sqref="H20">
    <cfRule type="expression" dxfId="108" priority="21">
      <formula>ISERROR(MATCH(H20,Notenschema,0))</formula>
    </cfRule>
  </conditionalFormatting>
  <conditionalFormatting sqref="H22:H26">
    <cfRule type="expression" dxfId="107" priority="18">
      <formula>H22&lt;1</formula>
    </cfRule>
  </conditionalFormatting>
  <conditionalFormatting sqref="H22:H26">
    <cfRule type="expression" dxfId="106" priority="19">
      <formula>ISERROR(MATCH(H22,Notenschema,0))</formula>
    </cfRule>
  </conditionalFormatting>
  <conditionalFormatting sqref="H29">
    <cfRule type="expression" dxfId="105" priority="16">
      <formula>H29&lt;1</formula>
    </cfRule>
  </conditionalFormatting>
  <conditionalFormatting sqref="H29">
    <cfRule type="expression" dxfId="104" priority="17">
      <formula>ISERROR(MATCH(H29,Notenschema,0))</formula>
    </cfRule>
  </conditionalFormatting>
  <conditionalFormatting sqref="H30">
    <cfRule type="expression" dxfId="103" priority="14">
      <formula>H30&lt;1</formula>
    </cfRule>
  </conditionalFormatting>
  <conditionalFormatting sqref="H30">
    <cfRule type="expression" dxfId="102" priority="15">
      <formula>ISERROR(MATCH(H30,Notenschema,0))</formula>
    </cfRule>
  </conditionalFormatting>
  <conditionalFormatting sqref="H33">
    <cfRule type="expression" dxfId="101" priority="12">
      <formula>H33&lt;1</formula>
    </cfRule>
  </conditionalFormatting>
  <conditionalFormatting sqref="H33">
    <cfRule type="expression" dxfId="100" priority="13">
      <formula>ISERROR(MATCH(H33,Notenschema,0))</formula>
    </cfRule>
  </conditionalFormatting>
  <conditionalFormatting sqref="H34">
    <cfRule type="expression" dxfId="99" priority="10">
      <formula>H34&lt;1</formula>
    </cfRule>
  </conditionalFormatting>
  <conditionalFormatting sqref="H34">
    <cfRule type="expression" dxfId="98" priority="11">
      <formula>ISERROR(MATCH(H34,Notenschema,0))</formula>
    </cfRule>
  </conditionalFormatting>
  <conditionalFormatting sqref="H37:H40">
    <cfRule type="expression" dxfId="97" priority="8">
      <formula>H37&lt;1</formula>
    </cfRule>
  </conditionalFormatting>
  <conditionalFormatting sqref="H37:H40">
    <cfRule type="expression" dxfId="96" priority="9">
      <formula>ISERROR(MATCH(H37,Notenschema,0))</formula>
    </cfRule>
  </conditionalFormatting>
  <conditionalFormatting sqref="H43">
    <cfRule type="expression" dxfId="95" priority="6">
      <formula>H43&lt;1</formula>
    </cfRule>
  </conditionalFormatting>
  <conditionalFormatting sqref="H43">
    <cfRule type="expression" dxfId="94" priority="7">
      <formula>ISERROR(MATCH(H43,Notenschema,0))</formula>
    </cfRule>
  </conditionalFormatting>
  <conditionalFormatting sqref="H45:H50">
    <cfRule type="expression" dxfId="93" priority="4">
      <formula>H45&lt;1</formula>
    </cfRule>
  </conditionalFormatting>
  <conditionalFormatting sqref="H45:H50">
    <cfRule type="expression" dxfId="92" priority="5">
      <formula>ISERROR(MATCH(H45,Notenschema,0))</formula>
    </cfRule>
  </conditionalFormatting>
  <conditionalFormatting sqref="H52:H58">
    <cfRule type="expression" dxfId="91" priority="2">
      <formula>H52&lt;1</formula>
    </cfRule>
  </conditionalFormatting>
  <conditionalFormatting sqref="H52:H58">
    <cfRule type="expression" dxfId="90" priority="3">
      <formula>ISERROR(MATCH(H52,Notenschema,0))</formula>
    </cfRule>
  </conditionalFormatting>
  <conditionalFormatting sqref="K59">
    <cfRule type="expression" dxfId="0" priority="1">
      <formula>H59&lt;&gt;""</formula>
    </cfRule>
  </conditionalFormatting>
  <dataValidations count="2">
    <dataValidation type="list" allowBlank="1" showInputMessage="1" showErrorMessage="1" sqref="H10 H16 H19 H28 H32 H36 H61:H63 H42">
      <formula1>"bestanden,offen"</formula1>
    </dataValidation>
    <dataValidation type="decimal" allowBlank="1" showInputMessage="1" showErrorMessage="1" sqref="G69 G71 H11:H14 H17 H20:H26 H37:H40 H33:H34 H29:H30 H43:H60">
      <formula1>1</formula1>
      <formula2>4</formula2>
    </dataValidation>
  </dataValidations>
  <pageMargins left="0.70866141732283472" right="0.70866141732283472" top="0.59055118110236227" bottom="0.59055118110236227" header="0.31496062992125984" footer="0.31496062992125984"/>
  <pageSetup paperSize="9" scale="7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baseColWidth="10" defaultRowHeight="15" x14ac:dyDescent="0.25"/>
  <sheetData>
    <row r="1" spans="1:1" x14ac:dyDescent="0.25">
      <c r="A1" s="57">
        <v>1</v>
      </c>
    </row>
    <row r="2" spans="1:1" x14ac:dyDescent="0.25">
      <c r="A2" s="57">
        <v>1.3</v>
      </c>
    </row>
    <row r="3" spans="1:1" x14ac:dyDescent="0.25">
      <c r="A3" s="57">
        <v>1.7</v>
      </c>
    </row>
    <row r="4" spans="1:1" x14ac:dyDescent="0.25">
      <c r="A4" s="57">
        <v>2</v>
      </c>
    </row>
    <row r="5" spans="1:1" x14ac:dyDescent="0.25">
      <c r="A5" s="57">
        <v>2.2999999999999998</v>
      </c>
    </row>
    <row r="6" spans="1:1" x14ac:dyDescent="0.25">
      <c r="A6" s="57">
        <v>2.7</v>
      </c>
    </row>
    <row r="7" spans="1:1" x14ac:dyDescent="0.25">
      <c r="A7" s="57">
        <v>3</v>
      </c>
    </row>
    <row r="8" spans="1:1" x14ac:dyDescent="0.25">
      <c r="A8" s="57">
        <v>3.3</v>
      </c>
    </row>
    <row r="9" spans="1:1" x14ac:dyDescent="0.25">
      <c r="A9" s="57">
        <v>3.7</v>
      </c>
    </row>
    <row r="10" spans="1:1" x14ac:dyDescent="0.25">
      <c r="A10" s="57">
        <v>4</v>
      </c>
    </row>
  </sheetData>
  <sheetProtection algorithmName="SHA-512" hashValue="dpZxPWi8OGcMNMeK+jn79uSaXlHD8uE439CebyWtnYrXw2k/vtkinxPKA6iPPE69gQEgbzqalFJg2aoOWl3VWg==" saltValue="xv8rdDvw4lYX0YxeMWj6B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Anleitung</vt:lpstr>
      <vt:lpstr>Textilmanagement</vt:lpstr>
      <vt:lpstr>Textile Technologien</vt:lpstr>
      <vt:lpstr>Bekleidungsmanagement</vt:lpstr>
      <vt:lpstr>Produktentwicklung</vt:lpstr>
      <vt:lpstr>Notenschema</vt:lpstr>
      <vt:lpstr>Bekleidungsmanagement!Druckbereich</vt:lpstr>
      <vt:lpstr>Produktentwicklung!Druckbereich</vt:lpstr>
      <vt:lpstr>'Textile Technologien'!Druckbereich</vt:lpstr>
      <vt:lpstr>Textilmanagement!Druckbereich</vt:lpstr>
      <vt:lpstr>Notenschema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dc:creator>
  <cp:lastModifiedBy>Klaus Hardt</cp:lastModifiedBy>
  <cp:lastPrinted>2017-11-05T10:44:35Z</cp:lastPrinted>
  <dcterms:created xsi:type="dcterms:W3CDTF">2014-03-29T12:28:19Z</dcterms:created>
  <dcterms:modified xsi:type="dcterms:W3CDTF">2020-02-21T10:26:25Z</dcterms:modified>
</cp:coreProperties>
</file>